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CCESO 2022\MARZO\"/>
    </mc:Choice>
  </mc:AlternateContent>
  <bookViews>
    <workbookView xWindow="0" yWindow="0" windowWidth="20460" windowHeight="5880"/>
  </bookViews>
  <sheets>
    <sheet name="INGRESOS Y EGRESOS" sheetId="1" r:id="rId1"/>
    <sheet name="TRANSFERENCIA Y MODIFICACIONES" sheetId="2" r:id="rId2"/>
  </sheets>
  <definedNames>
    <definedName name="_xlnm.Print_Area" localSheetId="0">'INGRESOS Y EGRESOS'!$B$1:$K$34</definedName>
    <definedName name="_xlnm.Print_Area" localSheetId="1">'TRANSFERENCIA Y MODIFICACIONES'!$A$35:$G$142</definedName>
    <definedName name="_xlnm.Print_Titles" localSheetId="0">'INGRESOS Y EGRESOS'!$51:$53</definedName>
    <definedName name="_xlnm.Print_Titles" localSheetId="1">'TRANSFERENCIA Y MODIFICACIONES'!$51:$53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9" i="1" l="1"/>
  <c r="K138" i="1"/>
  <c r="K137" i="1"/>
  <c r="K136" i="1"/>
  <c r="K134" i="1"/>
  <c r="K133" i="1"/>
  <c r="K132" i="1"/>
  <c r="K131" i="1"/>
  <c r="K130" i="1"/>
  <c r="K129" i="1"/>
  <c r="K128" i="1"/>
  <c r="K125" i="1"/>
  <c r="K124" i="1"/>
  <c r="K123" i="1"/>
  <c r="K122" i="1"/>
  <c r="K119" i="1"/>
  <c r="K118" i="1"/>
  <c r="K117" i="1"/>
  <c r="K116" i="1"/>
  <c r="K115" i="1"/>
  <c r="K114" i="1"/>
  <c r="K113" i="1"/>
  <c r="K112" i="1"/>
  <c r="K111" i="1"/>
  <c r="K110" i="1"/>
  <c r="K107" i="1"/>
  <c r="K106" i="1"/>
  <c r="K104" i="1"/>
  <c r="K103" i="1"/>
  <c r="K101" i="1"/>
  <c r="K100" i="1"/>
  <c r="K99" i="1"/>
  <c r="K97" i="1"/>
  <c r="K96" i="1"/>
  <c r="K94" i="1"/>
  <c r="K92" i="1"/>
  <c r="K90" i="1"/>
  <c r="K89" i="1"/>
  <c r="K88" i="1"/>
  <c r="K86" i="1"/>
  <c r="K85" i="1"/>
  <c r="K83" i="1"/>
  <c r="K82" i="1"/>
  <c r="K81" i="1"/>
  <c r="K80" i="1"/>
  <c r="K79" i="1"/>
  <c r="K77" i="1"/>
  <c r="K76" i="1"/>
  <c r="K75" i="1"/>
  <c r="K74" i="1"/>
  <c r="K72" i="1"/>
  <c r="K71" i="1"/>
  <c r="K70" i="1"/>
  <c r="K68" i="1"/>
  <c r="K66" i="1"/>
  <c r="K65" i="1"/>
  <c r="K64" i="1"/>
  <c r="K63" i="1"/>
  <c r="K60" i="1"/>
  <c r="K58" i="1"/>
  <c r="J108" i="1"/>
  <c r="K108" i="1" s="1"/>
  <c r="J105" i="1"/>
  <c r="K105" i="1" s="1"/>
  <c r="J102" i="1"/>
  <c r="J95" i="1"/>
  <c r="J93" i="1"/>
  <c r="J91" i="1"/>
  <c r="K91" i="1" s="1"/>
  <c r="J87" i="1"/>
  <c r="J84" i="1"/>
  <c r="K84" i="1" s="1"/>
  <c r="J78" i="1"/>
  <c r="J73" i="1"/>
  <c r="J67" i="1"/>
  <c r="J57" i="1"/>
  <c r="J56" i="1"/>
  <c r="J55" i="1"/>
  <c r="J140" i="1" s="1"/>
  <c r="J54" i="1"/>
  <c r="K32" i="1"/>
  <c r="K31" i="1"/>
  <c r="K30" i="1"/>
  <c r="K29" i="1"/>
  <c r="K28" i="1"/>
  <c r="K27" i="1"/>
  <c r="K26" i="1"/>
  <c r="K25" i="1"/>
  <c r="K24" i="1"/>
  <c r="K23" i="1"/>
  <c r="K22" i="1"/>
  <c r="K21" i="1"/>
  <c r="J27" i="1"/>
  <c r="J20" i="1"/>
  <c r="K20" i="1" s="1"/>
  <c r="J33" i="1" l="1"/>
  <c r="C18" i="2"/>
  <c r="F141" i="2"/>
  <c r="E141" i="2"/>
  <c r="D141" i="2"/>
  <c r="G137" i="2"/>
  <c r="G136" i="2"/>
  <c r="G130" i="2"/>
  <c r="G129" i="2"/>
  <c r="G128" i="2"/>
  <c r="G127" i="2"/>
  <c r="G126" i="2"/>
  <c r="G124" i="2"/>
  <c r="C123" i="2"/>
  <c r="G123" i="2" s="1"/>
  <c r="G122" i="2"/>
  <c r="G121" i="2"/>
  <c r="G119" i="2"/>
  <c r="G118" i="2"/>
  <c r="G117" i="2"/>
  <c r="G116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C60" i="2"/>
  <c r="C141" i="2" s="1"/>
  <c r="G59" i="2"/>
  <c r="G58" i="2"/>
  <c r="G57" i="2"/>
  <c r="G56" i="2"/>
  <c r="G55" i="2"/>
  <c r="G60" i="2" l="1"/>
  <c r="G141" i="2" s="1"/>
  <c r="F140" i="1"/>
  <c r="E140" i="1"/>
  <c r="D140" i="1"/>
  <c r="C122" i="1"/>
  <c r="C59" i="1"/>
  <c r="C140" i="1" s="1"/>
  <c r="I126" i="1"/>
  <c r="K126" i="1" s="1"/>
  <c r="I109" i="1"/>
  <c r="K109" i="1" s="1"/>
  <c r="I102" i="1"/>
  <c r="K102" i="1" s="1"/>
  <c r="I98" i="1"/>
  <c r="K98" i="1" s="1"/>
  <c r="I95" i="1"/>
  <c r="K95" i="1" s="1"/>
  <c r="I93" i="1"/>
  <c r="K93" i="1" s="1"/>
  <c r="I87" i="1"/>
  <c r="I78" i="1"/>
  <c r="K78" i="1" s="1"/>
  <c r="I73" i="1"/>
  <c r="K73" i="1" s="1"/>
  <c r="I69" i="1"/>
  <c r="K69" i="1" s="1"/>
  <c r="I67" i="1"/>
  <c r="K67" i="1" s="1"/>
  <c r="I57" i="1"/>
  <c r="I56" i="1"/>
  <c r="I55" i="1"/>
  <c r="I140" i="1" s="1"/>
  <c r="I54" i="1"/>
  <c r="I33" i="1"/>
  <c r="A91" i="2" l="1"/>
  <c r="F32" i="2"/>
  <c r="E32" i="2"/>
  <c r="D32" i="2"/>
  <c r="G31" i="2"/>
  <c r="G29" i="2"/>
  <c r="G28" i="2"/>
  <c r="G27" i="2"/>
  <c r="G26" i="2"/>
  <c r="G25" i="2"/>
  <c r="G24" i="2"/>
  <c r="G23" i="2"/>
  <c r="G22" i="2"/>
  <c r="G21" i="2"/>
  <c r="G20" i="2"/>
  <c r="G19" i="2"/>
  <c r="C19" i="2"/>
  <c r="C32" i="2" s="1"/>
  <c r="G18" i="2"/>
  <c r="G32" i="2" l="1"/>
  <c r="G136" i="1"/>
  <c r="H135" i="1"/>
  <c r="K135" i="1" s="1"/>
  <c r="G135" i="1"/>
  <c r="G129" i="1"/>
  <c r="G128" i="1"/>
  <c r="H127" i="1"/>
  <c r="K127" i="1" s="1"/>
  <c r="G127" i="1"/>
  <c r="G126" i="1"/>
  <c r="G125" i="1"/>
  <c r="G123" i="1"/>
  <c r="G122" i="1"/>
  <c r="H121" i="1"/>
  <c r="K121" i="1" s="1"/>
  <c r="G121" i="1"/>
  <c r="H120" i="1"/>
  <c r="K120" i="1" s="1"/>
  <c r="G120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H87" i="1"/>
  <c r="K87" i="1" s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H62" i="1"/>
  <c r="K62" i="1" s="1"/>
  <c r="G62" i="1"/>
  <c r="H61" i="1"/>
  <c r="K61" i="1" s="1"/>
  <c r="G61" i="1"/>
  <c r="G60" i="1"/>
  <c r="H59" i="1"/>
  <c r="K59" i="1" s="1"/>
  <c r="G58" i="1"/>
  <c r="H57" i="1"/>
  <c r="K57" i="1" s="1"/>
  <c r="G57" i="1"/>
  <c r="H56" i="1"/>
  <c r="K56" i="1" s="1"/>
  <c r="G56" i="1"/>
  <c r="H55" i="1"/>
  <c r="K55" i="1" s="1"/>
  <c r="G55" i="1"/>
  <c r="H54" i="1"/>
  <c r="K54" i="1" s="1"/>
  <c r="K140" i="1" s="1"/>
  <c r="G54" i="1"/>
  <c r="H33" i="1"/>
  <c r="F33" i="1"/>
  <c r="E33" i="1"/>
  <c r="D33" i="1"/>
  <c r="G32" i="1"/>
  <c r="G30" i="1"/>
  <c r="G29" i="1"/>
  <c r="G28" i="1"/>
  <c r="G27" i="1"/>
  <c r="G26" i="1"/>
  <c r="G25" i="1"/>
  <c r="G24" i="1"/>
  <c r="G23" i="1"/>
  <c r="G22" i="1"/>
  <c r="G21" i="1"/>
  <c r="C20" i="1"/>
  <c r="C33" i="1" s="1"/>
  <c r="G19" i="1"/>
  <c r="K19" i="1" s="1"/>
  <c r="K33" i="1" s="1"/>
  <c r="H140" i="1" l="1"/>
  <c r="G59" i="1"/>
  <c r="G140" i="1" s="1"/>
  <c r="G20" i="1"/>
  <c r="G33" i="1" s="1"/>
</calcChain>
</file>

<file path=xl/sharedStrings.xml><?xml version="1.0" encoding="utf-8"?>
<sst xmlns="http://schemas.openxmlformats.org/spreadsheetml/2006/main" count="332" uniqueCount="149">
  <si>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</si>
  <si>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</si>
  <si>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</si>
  <si>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</si>
  <si>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</si>
  <si>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</si>
  <si>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</si>
  <si>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</si>
  <si>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</si>
  <si>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</si>
  <si>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</si>
  <si>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</si>
  <si>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</si>
  <si>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</si>
  <si>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</si>
  <si>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</si>
  <si>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</si>
  <si>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</si>
  <si>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</si>
  <si>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</si>
  <si>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</si>
  <si>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</si>
  <si>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</si>
  <si>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</si>
  <si>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</si>
  <si>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</si>
  <si>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</si>
  <si>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</si>
  <si>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</si>
  <si>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</si>
  <si>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</si>
  <si>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</si>
  <si>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</si>
  <si>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</si>
  <si>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</si>
  <si>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</si>
  <si>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</si>
  <si>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</si>
  <si>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</si>
  <si>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</si>
  <si>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</si>
  <si>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</si>
  <si>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</si>
  <si>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</si>
  <si>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</si>
  <si>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</si>
  <si>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</si>
  <si>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</si>
  <si>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</si>
  <si>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</si>
  <si>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</si>
  <si>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</si>
  <si>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</si>
  <si>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</si>
  <si>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</si>
  <si>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PRODUCTOS DE ARTES GRAFICAS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</si>
  <si>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</si>
  <si>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</si>
  <si>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</si>
  <si>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</si>
  <si>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</si>
  <si>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</si>
  <si>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</si>
  <si>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</si>
  <si>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</si>
  <si>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</si>
  <si>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</si>
  <si>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</si>
  <si>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</si>
  <si>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</si>
  <si>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</si>
  <si>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</si>
  <si>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</si>
  <si>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</si>
  <si>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</si>
  <si>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</si>
  <si>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</si>
  <si>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</si>
  <si>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>GERENTE ADMINISTRATIVO: HELEN YORYANA RAFAEL LAZARO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</si>
  <si>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</si>
  <si>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</si>
  <si>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</si>
  <si>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</si>
  <si>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</si>
  <si>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OTRAS MAQUINAS Y EQUIPOS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</si>
  <si>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</si>
  <si>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</si>
  <si>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</si>
  <si>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</si>
  <si>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</si>
  <si>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</si>
  <si>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</si>
  <si>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</si>
  <si>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</si>
  <si>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</si>
  <si>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</si>
  <si>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</si>
  <si>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</si>
  <si>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</si>
  <si>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</si>
  <si>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</si>
  <si>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</si>
  <si>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</si>
  <si>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</si>
  <si>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</si>
  <si>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</si>
  <si>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>UTILES DE CE COCINA Y COMEDOR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</si>
  <si>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</si>
  <si>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</si>
  <si>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</si>
  <si>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</si>
  <si>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</si>
  <si>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</si>
  <si>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</si>
  <si>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</si>
  <si>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</si>
  <si>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</si>
  <si>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</si>
  <si>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</si>
  <si>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</si>
  <si>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</si>
  <si>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</si>
  <si>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</si>
  <si>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</si>
  <si>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</si>
  <si>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</si>
  <si>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</si>
  <si>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</si>
  <si>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</si>
  <si>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</si>
  <si>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</si>
  <si>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</si>
  <si>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</si>
  <si>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</si>
  <si>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Complemento de Asignaciones de C.D.A.G. 2021</t>
  </si>
  <si>
    <t>Prestaciones Laborales</t>
  </si>
  <si>
    <t>OTROS PRODUCTOS DE MINERALES NO METALICOS</t>
  </si>
  <si>
    <t>UTILES, ACCESORIOS Y MATERIALES ELECTRICOS</t>
  </si>
  <si>
    <t xml:space="preserve">Bono 14 </t>
  </si>
  <si>
    <t>ajuste</t>
  </si>
  <si>
    <t>Ejecucion Presupuestaria de Ingresos</t>
  </si>
  <si>
    <t>Ayuda  PRT</t>
  </si>
  <si>
    <t>RESPONSABLE DE PUBLICACION Y PAGINA WEB: HENRY ESTUARDO ESTRADA GARCIA</t>
  </si>
  <si>
    <t>TOTAL DE PORCENTAJE EJECUTADO SEGÚN DISTRIBUCION</t>
  </si>
  <si>
    <t>FEBRERO</t>
  </si>
  <si>
    <t>FECHA DE ACTUALIZACIÓN:  MARZO 2022</t>
  </si>
  <si>
    <t>MARZO</t>
  </si>
  <si>
    <t>FECHA DE ACTUALIZACIÓN: MARZO  2022</t>
  </si>
  <si>
    <t>Ejecucion Presupuestaria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</si>
</sst>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10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4" fontId="6" fillId="2" borderId="12" xfId="0" applyNumberFormat="1" applyFont="1" applyFill="1" applyBorder="1"/>
    <xf numFmtId="0" fontId="6" fillId="2" borderId="4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6" fillId="2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39" fontId="9" fillId="2" borderId="2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39" fontId="9" fillId="2" borderId="10" xfId="0" applyNumberFormat="1" applyFont="1" applyFill="1" applyBorder="1" applyAlignment="1">
      <alignment horizontal="right"/>
    </xf>
    <xf numFmtId="4" fontId="10" fillId="2" borderId="2" xfId="0" applyNumberFormat="1" applyFont="1" applyFill="1" applyBorder="1"/>
    <xf numFmtId="40" fontId="6" fillId="2" borderId="9" xfId="0" applyNumberFormat="1" applyFont="1" applyFill="1" applyBorder="1"/>
    <xf numFmtId="40" fontId="6" fillId="2" borderId="12" xfId="0" applyNumberFormat="1" applyFont="1" applyFill="1" applyBorder="1"/>
    <xf numFmtId="40" fontId="6" fillId="2" borderId="8" xfId="0" applyNumberFormat="1" applyFont="1" applyFill="1" applyBorder="1"/>
    <xf numFmtId="4" fontId="5" fillId="2" borderId="18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5" fillId="2" borderId="22" xfId="0" applyNumberFormat="1" applyFont="1" applyFill="1" applyBorder="1"/>
    <xf numFmtId="4" fontId="5" fillId="2" borderId="23" xfId="0" applyNumberFormat="1" applyFont="1" applyFill="1" applyBorder="1"/>
    <xf numFmtId="4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0" applyNumberFormat="1" applyFont="1" applyFill="1" applyBorder="1" applyAlignment="1">
      <alignment horizontal="center" wrapText="1"/>
    </xf>
    <xf numFmtId="4" fontId="5" fillId="2" borderId="29" xfId="1" applyNumberFormat="1" applyFont="1" applyFill="1" applyBorder="1"/>
    <xf numFmtId="4" fontId="5" fillId="2" borderId="30" xfId="0" applyNumberFormat="1" applyFont="1" applyFill="1" applyBorder="1"/>
    <xf numFmtId="4" fontId="5" fillId="2" borderId="15" xfId="0" applyNumberFormat="1" applyFont="1" applyFill="1" applyBorder="1"/>
    <xf numFmtId="4" fontId="5" fillId="2" borderId="31" xfId="0" applyNumberFormat="1" applyFont="1" applyFill="1" applyBorder="1"/>
    <xf numFmtId="4" fontId="5" fillId="2" borderId="11" xfId="0" applyNumberFormat="1" applyFont="1" applyFill="1" applyBorder="1"/>
    <xf numFmtId="4" fontId="5" fillId="2" borderId="15" xfId="1" applyNumberFormat="1" applyFont="1" applyFill="1" applyBorder="1"/>
    <xf numFmtId="4" fontId="5" fillId="2" borderId="32" xfId="1" applyNumberFormat="1" applyFont="1" applyFill="1" applyBorder="1"/>
    <xf numFmtId="4" fontId="5" fillId="2" borderId="0" xfId="1" applyNumberFormat="1" applyFont="1" applyFill="1" applyBorder="1"/>
    <xf numFmtId="4" fontId="5" fillId="2" borderId="33" xfId="0" applyNumberFormat="1" applyFont="1" applyFill="1" applyBorder="1"/>
    <xf numFmtId="4" fontId="5" fillId="2" borderId="29" xfId="0" applyNumberFormat="1" applyFont="1" applyFill="1" applyBorder="1"/>
    <xf numFmtId="4" fontId="5" fillId="2" borderId="32" xfId="0" applyNumberFormat="1" applyFont="1" applyFill="1" applyBorder="1"/>
    <xf numFmtId="4" fontId="5" fillId="2" borderId="0" xfId="0" applyNumberFormat="1" applyFont="1" applyFill="1"/>
    <xf numFmtId="2" fontId="5" fillId="2" borderId="29" xfId="0" applyNumberFormat="1" applyFont="1" applyFill="1" applyBorder="1"/>
    <xf numFmtId="2" fontId="5" fillId="2" borderId="15" xfId="0" applyNumberFormat="1" applyFont="1" applyFill="1" applyBorder="1"/>
    <xf numFmtId="2" fontId="5" fillId="2" borderId="32" xfId="0" applyNumberFormat="1" applyFont="1" applyFill="1" applyBorder="1"/>
    <xf numFmtId="4" fontId="5" fillId="2" borderId="34" xfId="0" applyNumberFormat="1" applyFont="1" applyFill="1" applyBorder="1" applyAlignment="1">
      <alignment wrapText="1"/>
    </xf>
    <xf numFmtId="4" fontId="5" fillId="2" borderId="35" xfId="0" applyNumberFormat="1" applyFont="1" applyFill="1" applyBorder="1"/>
    <xf numFmtId="4" fontId="5" fillId="2" borderId="36" xfId="0" applyNumberFormat="1" applyFont="1" applyFill="1" applyBorder="1"/>
    <xf numFmtId="4" fontId="5" fillId="2" borderId="37" xfId="0" applyNumberFormat="1" applyFont="1" applyFill="1" applyBorder="1" applyAlignment="1">
      <alignment wrapText="1"/>
    </xf>
    <xf numFmtId="4" fontId="5" fillId="2" borderId="38" xfId="0" applyNumberFormat="1" applyFont="1" applyFill="1" applyBorder="1"/>
    <xf numFmtId="0" fontId="8" fillId="2" borderId="0" xfId="0" applyFont="1" applyFill="1" applyAlignment="1">
      <alignment vertical="center"/>
    </xf>
    <xf numFmtId="4" fontId="8" fillId="2" borderId="24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/>
    </xf>
    <xf numFmtId="165" fontId="8" fillId="2" borderId="2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8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7" fillId="2" borderId="4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4" fontId="6" fillId="2" borderId="41" xfId="0" applyNumberFormat="1" applyFont="1" applyFill="1" applyBorder="1"/>
    <xf numFmtId="0" fontId="6" fillId="2" borderId="3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left" wrapText="1"/>
    </xf>
    <xf numFmtId="0" fontId="6" fillId="2" borderId="43" xfId="0" applyFont="1" applyFill="1" applyBorder="1" applyAlignment="1">
      <alignment horizontal="left" wrapText="1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44" xfId="0" applyFont="1" applyFill="1" applyBorder="1" applyAlignment="1">
      <alignment horizontal="left" wrapText="1"/>
    </xf>
    <xf numFmtId="4" fontId="6" fillId="2" borderId="49" xfId="0" applyNumberFormat="1" applyFont="1" applyFill="1" applyBorder="1" applyAlignment="1"/>
    <xf numFmtId="165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4" fontId="8" fillId="2" borderId="5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0" xfId="0" applyNumberFormat="1" applyFont="1" applyFill="1" applyBorder="1" applyAlignment="1">
      <alignment horizontal="center" vertical="center"/>
    </xf>
    <xf numFmtId="0" fontId="5" fillId="2" borderId="0" xfId="0" applyFont="1" applyFill="1"/>
    <xf numFmtId="40" fontId="6" fillId="2" borderId="19" xfId="0" applyNumberFormat="1" applyFont="1" applyFill="1" applyBorder="1"/>
    <xf numFmtId="40" fontId="6" fillId="2" borderId="20" xfId="0" applyNumberFormat="1" applyFont="1" applyFill="1" applyBorder="1"/>
    <xf numFmtId="40" fontId="6" fillId="2" borderId="21" xfId="0" applyNumberFormat="1" applyFont="1" applyFill="1" applyBorder="1"/>
    <xf numFmtId="40" fontId="6" fillId="2" borderId="10" xfId="0" applyNumberFormat="1" applyFont="1" applyFill="1" applyBorder="1"/>
    <xf numFmtId="40" fontId="6" fillId="0" borderId="10" xfId="0" applyNumberFormat="1" applyFont="1" applyFill="1" applyBorder="1"/>
    <xf numFmtId="40" fontId="6" fillId="0" borderId="2" xfId="0" applyNumberFormat="1" applyFont="1" applyFill="1" applyBorder="1"/>
    <xf numFmtId="40" fontId="6" fillId="0" borderId="19" xfId="0" applyNumberFormat="1" applyFont="1" applyFill="1" applyBorder="1"/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/>
    </xf>
    <xf numFmtId="4" fontId="8" fillId="0" borderId="25" xfId="0" applyNumberFormat="1" applyFont="1" applyFill="1" applyBorder="1" applyAlignment="1" applyProtection="1">
      <alignment horizontal="center" vertical="top" wrapText="1"/>
      <protection locked="0"/>
    </xf>
    <xf numFmtId="4" fontId="5" fillId="0" borderId="29" xfId="1" applyNumberFormat="1" applyFont="1" applyFill="1" applyBorder="1"/>
    <xf numFmtId="4" fontId="5" fillId="0" borderId="0" xfId="1" applyNumberFormat="1" applyFont="1" applyFill="1" applyBorder="1"/>
    <xf numFmtId="4" fontId="5" fillId="0" borderId="33" xfId="0" applyNumberFormat="1" applyFont="1" applyFill="1" applyBorder="1"/>
    <xf numFmtId="4" fontId="5" fillId="0" borderId="0" xfId="0" applyNumberFormat="1" applyFont="1" applyFill="1"/>
    <xf numFmtId="4" fontId="5" fillId="0" borderId="35" xfId="0" applyNumberFormat="1" applyFont="1" applyFill="1" applyBorder="1"/>
    <xf numFmtId="4" fontId="5" fillId="0" borderId="38" xfId="0" applyNumberFormat="1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top" wrapText="1"/>
    </xf>
    <xf numFmtId="4" fontId="6" fillId="0" borderId="20" xfId="1" applyNumberFormat="1" applyFont="1" applyFill="1" applyBorder="1"/>
    <xf numFmtId="4" fontId="3" fillId="0" borderId="2" xfId="2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/>
    <xf numFmtId="4" fontId="6" fillId="0" borderId="10" xfId="0" applyNumberFormat="1" applyFont="1" applyFill="1" applyBorder="1"/>
    <xf numFmtId="4" fontId="6" fillId="0" borderId="42" xfId="0" applyNumberFormat="1" applyFont="1" applyFill="1" applyBorder="1"/>
    <xf numFmtId="4" fontId="6" fillId="0" borderId="14" xfId="0" applyNumberFormat="1" applyFont="1" applyFill="1" applyBorder="1"/>
    <xf numFmtId="4" fontId="6" fillId="0" borderId="9" xfId="0" applyNumberFormat="1" applyFont="1" applyFill="1" applyBorder="1"/>
    <xf numFmtId="4" fontId="6" fillId="0" borderId="12" xfId="0" applyNumberFormat="1" applyFont="1" applyFill="1" applyBorder="1"/>
    <xf numFmtId="4" fontId="6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40" fontId="6" fillId="2" borderId="1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workbookViewId="0">
      <selection activeCell="B3" sqref="B3:H3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3" bestFit="1" customWidth="1"/>
    <col min="4" max="4" width="8.7109375" style="2" bestFit="1" customWidth="1"/>
    <col min="5" max="5" width="9.85546875" style="2" bestFit="1" customWidth="1"/>
    <col min="6" max="6" width="12.140625" style="2" bestFit="1" customWidth="1"/>
    <col min="7" max="7" width="11.7109375" style="2" bestFit="1" customWidth="1"/>
    <col min="8" max="8" width="11.28515625" style="2" bestFit="1" customWidth="1"/>
    <col min="9" max="10" width="11.28515625" style="2" customWidth="1"/>
    <col min="11" max="11" width="12.42578125" style="2" customWidth="1"/>
    <col min="12" max="16384" width="11" style="2"/>
  </cols>
  <sheetData>
    <row r="1" spans="2:10" x14ac:dyDescent="0.2">
      <c r="B1" s="139" t="s">
        <v>83</v>
      </c>
      <c r="C1" s="139"/>
      <c r="D1" s="139"/>
      <c r="E1" s="139"/>
      <c r="F1" s="139"/>
      <c r="G1" s="139"/>
      <c r="H1" s="139"/>
      <c r="I1" s="97"/>
      <c r="J1" s="129"/>
    </row>
    <row r="2" spans="2:10" x14ac:dyDescent="0.2">
      <c r="B2" s="139" t="s">
        <v>75</v>
      </c>
      <c r="C2" s="139"/>
      <c r="D2" s="139"/>
      <c r="E2" s="139"/>
      <c r="F2" s="139"/>
      <c r="G2" s="139"/>
      <c r="H2" s="139"/>
      <c r="I2" s="97"/>
      <c r="J2" s="129"/>
    </row>
    <row r="3" spans="2:10" x14ac:dyDescent="0.2">
      <c r="B3" s="139" t="s">
        <v>76</v>
      </c>
      <c r="C3" s="139"/>
      <c r="D3" s="139"/>
      <c r="E3" s="139"/>
      <c r="F3" s="139"/>
      <c r="G3" s="139"/>
      <c r="H3" s="139"/>
      <c r="I3" s="97"/>
      <c r="J3" s="129"/>
    </row>
    <row r="4" spans="2:10" x14ac:dyDescent="0.2">
      <c r="B4" s="139" t="s">
        <v>77</v>
      </c>
      <c r="C4" s="139"/>
      <c r="D4" s="139"/>
      <c r="E4" s="139"/>
      <c r="F4" s="139"/>
      <c r="G4" s="139"/>
      <c r="H4" s="139"/>
      <c r="I4" s="97"/>
      <c r="J4" s="129"/>
    </row>
    <row r="5" spans="2:10" x14ac:dyDescent="0.2">
      <c r="B5" s="139" t="s">
        <v>78</v>
      </c>
      <c r="C5" s="139"/>
      <c r="D5" s="139"/>
      <c r="E5" s="139"/>
      <c r="F5" s="139"/>
      <c r="G5" s="139"/>
      <c r="H5" s="139"/>
      <c r="I5" s="97"/>
      <c r="J5" s="129"/>
    </row>
    <row r="6" spans="2:10" x14ac:dyDescent="0.2">
      <c r="B6" s="139" t="s">
        <v>113</v>
      </c>
      <c r="C6" s="139"/>
      <c r="D6" s="139"/>
      <c r="E6" s="139"/>
      <c r="F6" s="139"/>
      <c r="G6" s="139"/>
      <c r="H6" s="139"/>
      <c r="I6" s="97"/>
      <c r="J6" s="129"/>
    </row>
    <row r="7" spans="2:10" x14ac:dyDescent="0.2">
      <c r="B7" s="139" t="s">
        <v>142</v>
      </c>
      <c r="C7" s="139"/>
      <c r="D7" s="139"/>
      <c r="E7" s="139"/>
      <c r="F7" s="139"/>
      <c r="G7" s="139"/>
      <c r="H7" s="139"/>
      <c r="I7" s="97"/>
      <c r="J7" s="129"/>
    </row>
    <row r="8" spans="2:10" x14ac:dyDescent="0.2">
      <c r="B8" s="139" t="s">
        <v>145</v>
      </c>
      <c r="C8" s="139"/>
      <c r="D8" s="139"/>
      <c r="E8" s="139"/>
      <c r="F8" s="139"/>
      <c r="G8" s="139"/>
      <c r="H8" s="139"/>
      <c r="I8" s="97"/>
      <c r="J8" s="129"/>
    </row>
    <row r="9" spans="2:10" x14ac:dyDescent="0.2">
      <c r="B9" s="4"/>
      <c r="C9" s="108"/>
      <c r="D9" s="4"/>
      <c r="E9" s="4"/>
      <c r="F9" s="4"/>
      <c r="G9" s="4"/>
      <c r="H9" s="4"/>
      <c r="I9" s="4"/>
      <c r="J9" s="4"/>
    </row>
    <row r="10" spans="2:10" x14ac:dyDescent="0.2">
      <c r="B10" s="139" t="s">
        <v>79</v>
      </c>
      <c r="C10" s="139"/>
      <c r="D10" s="139"/>
      <c r="E10" s="139"/>
      <c r="F10" s="139"/>
      <c r="G10" s="139"/>
      <c r="H10" s="139"/>
      <c r="I10" s="97"/>
      <c r="J10" s="129"/>
    </row>
    <row r="11" spans="2:10" x14ac:dyDescent="0.2">
      <c r="B11" s="139" t="s">
        <v>80</v>
      </c>
      <c r="C11" s="139"/>
      <c r="D11" s="139"/>
      <c r="E11" s="139"/>
      <c r="F11" s="139"/>
      <c r="G11" s="139"/>
      <c r="H11" s="139"/>
      <c r="I11" s="97"/>
      <c r="J11" s="129"/>
    </row>
    <row r="12" spans="2:10" x14ac:dyDescent="0.2">
      <c r="B12" s="139" t="s">
        <v>81</v>
      </c>
      <c r="C12" s="139"/>
      <c r="D12" s="139"/>
      <c r="E12" s="139"/>
      <c r="F12" s="139"/>
      <c r="G12" s="139"/>
      <c r="H12" s="139"/>
      <c r="I12" s="97"/>
      <c r="J12" s="129"/>
    </row>
    <row r="13" spans="2:10" ht="20.25" customHeight="1" x14ac:dyDescent="0.2">
      <c r="B13" s="139"/>
      <c r="C13" s="139"/>
      <c r="D13" s="139"/>
      <c r="E13" s="139"/>
      <c r="F13" s="139"/>
      <c r="G13" s="139"/>
      <c r="H13" s="139"/>
      <c r="I13" s="97"/>
      <c r="J13" s="129"/>
    </row>
    <row r="14" spans="2:10" x14ac:dyDescent="0.2">
      <c r="B14" s="139" t="s">
        <v>148</v>
      </c>
      <c r="C14" s="139"/>
      <c r="D14" s="139"/>
      <c r="E14" s="139"/>
      <c r="F14" s="139"/>
      <c r="G14" s="139"/>
      <c r="H14" s="139"/>
      <c r="I14" s="97"/>
      <c r="J14" s="129"/>
    </row>
    <row r="15" spans="2:10" ht="13.5" customHeight="1" thickBot="1" x14ac:dyDescent="0.25">
      <c r="B15" s="140" t="s">
        <v>0</v>
      </c>
      <c r="C15" s="140"/>
      <c r="D15" s="140"/>
      <c r="E15" s="140"/>
      <c r="F15" s="140"/>
      <c r="G15" s="140"/>
      <c r="H15" s="140"/>
      <c r="I15" s="20"/>
      <c r="J15" s="20"/>
    </row>
    <row r="16" spans="2:10" ht="21" thickBot="1" x14ac:dyDescent="0.35">
      <c r="B16" s="134" t="s">
        <v>140</v>
      </c>
      <c r="C16" s="134"/>
      <c r="D16" s="134"/>
      <c r="E16" s="134"/>
      <c r="F16" s="134"/>
      <c r="G16" s="134"/>
      <c r="H16" s="85"/>
      <c r="I16" s="85"/>
      <c r="J16" s="85"/>
    </row>
    <row r="17" spans="2:11" ht="27" customHeight="1" thickBot="1" x14ac:dyDescent="0.25">
      <c r="B17" s="86" t="s">
        <v>0</v>
      </c>
      <c r="C17" s="109"/>
      <c r="D17" s="135" t="s">
        <v>1</v>
      </c>
      <c r="E17" s="136"/>
      <c r="F17" s="137"/>
      <c r="G17" s="87"/>
      <c r="H17" s="88">
        <v>2022</v>
      </c>
      <c r="I17" s="88"/>
      <c r="J17" s="88"/>
    </row>
    <row r="18" spans="2:11" ht="27.75" thickBot="1" x14ac:dyDescent="0.25">
      <c r="B18" s="32" t="s">
        <v>2</v>
      </c>
      <c r="C18" s="110" t="s">
        <v>114</v>
      </c>
      <c r="D18" s="34" t="s">
        <v>3</v>
      </c>
      <c r="E18" s="35" t="s">
        <v>4</v>
      </c>
      <c r="F18" s="36" t="s">
        <v>115</v>
      </c>
      <c r="G18" s="37" t="s">
        <v>5</v>
      </c>
      <c r="H18" s="38" t="s">
        <v>6</v>
      </c>
      <c r="I18" s="98" t="s">
        <v>144</v>
      </c>
      <c r="J18" s="98" t="s">
        <v>146</v>
      </c>
      <c r="K18" s="39" t="s">
        <v>82</v>
      </c>
    </row>
    <row r="19" spans="2:11" ht="12.75" x14ac:dyDescent="0.2">
      <c r="B19" s="40" t="s">
        <v>7</v>
      </c>
      <c r="C19" s="111">
        <v>29938.7</v>
      </c>
      <c r="D19" s="42"/>
      <c r="E19" s="43"/>
      <c r="F19" s="44"/>
      <c r="G19" s="30">
        <f>+C19+D19-E19+F19</f>
        <v>29938.7</v>
      </c>
      <c r="H19" s="45"/>
      <c r="I19" s="45"/>
      <c r="J19" s="45"/>
      <c r="K19" s="45">
        <f>+G19+H19+I19</f>
        <v>29938.7</v>
      </c>
    </row>
    <row r="20" spans="2:11" ht="12.75" x14ac:dyDescent="0.2">
      <c r="B20" s="28" t="s">
        <v>8</v>
      </c>
      <c r="C20" s="111">
        <f>234965.58*12</f>
        <v>2819586.96</v>
      </c>
      <c r="D20" s="41"/>
      <c r="E20" s="46"/>
      <c r="F20" s="47"/>
      <c r="G20" s="30">
        <f t="shared" ref="G20:G30" si="0">+C20+D20-E20+F20</f>
        <v>2819586.96</v>
      </c>
      <c r="H20" s="16">
        <v>234965.58</v>
      </c>
      <c r="I20" s="16">
        <v>234965.58</v>
      </c>
      <c r="J20" s="16">
        <f>25159.31+230171.81</f>
        <v>255331.12</v>
      </c>
      <c r="K20" s="45">
        <f>+H20+I20+J20</f>
        <v>725262.28</v>
      </c>
    </row>
    <row r="21" spans="2:11" ht="38.25" x14ac:dyDescent="0.2">
      <c r="B21" s="28" t="s">
        <v>134</v>
      </c>
      <c r="C21" s="112"/>
      <c r="D21" s="41"/>
      <c r="E21" s="46"/>
      <c r="F21" s="47"/>
      <c r="G21" s="30">
        <f t="shared" si="0"/>
        <v>0</v>
      </c>
      <c r="H21" s="16"/>
      <c r="I21" s="16"/>
      <c r="J21" s="16"/>
      <c r="K21" s="45">
        <f t="shared" ref="K21:K32" si="1">+H21+I21+J21</f>
        <v>0</v>
      </c>
    </row>
    <row r="22" spans="2:11" ht="25.5" x14ac:dyDescent="0.2">
      <c r="B22" s="28" t="s">
        <v>131</v>
      </c>
      <c r="C22" s="112">
        <v>41640.29</v>
      </c>
      <c r="D22" s="41"/>
      <c r="E22" s="46"/>
      <c r="F22" s="47"/>
      <c r="G22" s="30">
        <f t="shared" si="0"/>
        <v>41640.29</v>
      </c>
      <c r="H22" s="16"/>
      <c r="I22" s="16"/>
      <c r="J22" s="16"/>
      <c r="K22" s="45">
        <f t="shared" si="1"/>
        <v>0</v>
      </c>
    </row>
    <row r="23" spans="2:11" ht="25.5" x14ac:dyDescent="0.2">
      <c r="B23" s="28" t="s">
        <v>9</v>
      </c>
      <c r="C23" s="113"/>
      <c r="D23" s="50"/>
      <c r="E23" s="43"/>
      <c r="F23" s="51"/>
      <c r="G23" s="30">
        <f t="shared" si="0"/>
        <v>0</v>
      </c>
      <c r="H23" s="16"/>
      <c r="I23" s="16"/>
      <c r="J23" s="16"/>
      <c r="K23" s="45">
        <f t="shared" si="1"/>
        <v>0</v>
      </c>
    </row>
    <row r="24" spans="2:11" ht="12.75" x14ac:dyDescent="0.2">
      <c r="B24" s="28" t="s">
        <v>141</v>
      </c>
      <c r="C24" s="113">
        <v>28811.35</v>
      </c>
      <c r="D24" s="50"/>
      <c r="E24" s="43"/>
      <c r="F24" s="51"/>
      <c r="G24" s="30">
        <f t="shared" si="0"/>
        <v>28811.35</v>
      </c>
      <c r="H24" s="16"/>
      <c r="I24" s="16"/>
      <c r="J24" s="16"/>
      <c r="K24" s="45">
        <f t="shared" si="1"/>
        <v>0</v>
      </c>
    </row>
    <row r="25" spans="2:11" ht="12.75" x14ac:dyDescent="0.2">
      <c r="B25" s="28" t="s">
        <v>10</v>
      </c>
      <c r="C25" s="113">
        <v>621900.97</v>
      </c>
      <c r="D25" s="50"/>
      <c r="E25" s="43"/>
      <c r="F25" s="51"/>
      <c r="G25" s="30">
        <f t="shared" si="0"/>
        <v>621900.97</v>
      </c>
      <c r="H25" s="16"/>
      <c r="I25" s="100"/>
      <c r="J25" s="16">
        <v>70496</v>
      </c>
      <c r="K25" s="45">
        <f t="shared" si="1"/>
        <v>70496</v>
      </c>
    </row>
    <row r="26" spans="2:11" ht="12.75" x14ac:dyDescent="0.2">
      <c r="B26" s="28" t="s">
        <v>135</v>
      </c>
      <c r="C26" s="114"/>
      <c r="D26" s="50"/>
      <c r="E26" s="43"/>
      <c r="F26" s="51"/>
      <c r="G26" s="30">
        <f t="shared" si="0"/>
        <v>0</v>
      </c>
      <c r="H26" s="16"/>
      <c r="I26" s="16"/>
      <c r="J26" s="16"/>
      <c r="K26" s="45">
        <f t="shared" si="1"/>
        <v>0</v>
      </c>
    </row>
    <row r="27" spans="2:11" ht="25.5" x14ac:dyDescent="0.2">
      <c r="B27" s="28" t="s">
        <v>11</v>
      </c>
      <c r="C27" s="111">
        <v>15500</v>
      </c>
      <c r="D27" s="41"/>
      <c r="E27" s="46"/>
      <c r="F27" s="47"/>
      <c r="G27" s="30">
        <f t="shared" si="0"/>
        <v>15500</v>
      </c>
      <c r="H27" s="16"/>
      <c r="I27" s="16">
        <v>400</v>
      </c>
      <c r="J27" s="16">
        <f>200+200+100+900</f>
        <v>1400</v>
      </c>
      <c r="K27" s="45">
        <f t="shared" si="1"/>
        <v>1800</v>
      </c>
    </row>
    <row r="28" spans="2:11" ht="12.75" x14ac:dyDescent="0.2">
      <c r="B28" s="28" t="s">
        <v>12</v>
      </c>
      <c r="C28" s="111"/>
      <c r="D28" s="41"/>
      <c r="E28" s="46"/>
      <c r="F28" s="47"/>
      <c r="G28" s="30">
        <f t="shared" si="0"/>
        <v>0</v>
      </c>
      <c r="H28" s="16">
        <v>272.62</v>
      </c>
      <c r="I28" s="16">
        <v>238.53</v>
      </c>
      <c r="J28" s="16">
        <v>310.16000000000003</v>
      </c>
      <c r="K28" s="45">
        <f t="shared" si="1"/>
        <v>821.31</v>
      </c>
    </row>
    <row r="29" spans="2:11" ht="25.5" x14ac:dyDescent="0.2">
      <c r="B29" s="28" t="s">
        <v>116</v>
      </c>
      <c r="C29" s="113"/>
      <c r="D29" s="53"/>
      <c r="E29" s="54"/>
      <c r="F29" s="55"/>
      <c r="G29" s="30">
        <f t="shared" si="0"/>
        <v>0</v>
      </c>
      <c r="H29" s="16">
        <v>975.65000000000009</v>
      </c>
      <c r="I29" s="16">
        <v>1218.5899999999999</v>
      </c>
      <c r="J29" s="16">
        <v>1218.5899999999999</v>
      </c>
      <c r="K29" s="45">
        <f t="shared" si="1"/>
        <v>3412.83</v>
      </c>
    </row>
    <row r="30" spans="2:11" ht="25.5" x14ac:dyDescent="0.2">
      <c r="B30" s="28" t="s">
        <v>13</v>
      </c>
      <c r="C30" s="113"/>
      <c r="D30" s="50"/>
      <c r="E30" s="43"/>
      <c r="F30" s="51"/>
      <c r="G30" s="30">
        <f t="shared" si="0"/>
        <v>0</v>
      </c>
      <c r="H30" s="16"/>
      <c r="I30" s="16"/>
      <c r="J30" s="16"/>
      <c r="K30" s="45">
        <f t="shared" si="1"/>
        <v>0</v>
      </c>
    </row>
    <row r="31" spans="2:11" ht="13.5" thickBot="1" x14ac:dyDescent="0.25">
      <c r="B31" s="56" t="s">
        <v>132</v>
      </c>
      <c r="C31" s="115"/>
      <c r="D31" s="50"/>
      <c r="E31" s="43"/>
      <c r="F31" s="51"/>
      <c r="G31" s="31"/>
      <c r="H31" s="16"/>
      <c r="I31" s="16"/>
      <c r="J31" s="16"/>
      <c r="K31" s="45">
        <f t="shared" si="1"/>
        <v>0</v>
      </c>
    </row>
    <row r="32" spans="2:11" ht="12.75" x14ac:dyDescent="0.2">
      <c r="B32" s="56" t="s">
        <v>117</v>
      </c>
      <c r="C32" s="115"/>
      <c r="D32" s="50"/>
      <c r="E32" s="43"/>
      <c r="F32" s="51"/>
      <c r="G32" s="58">
        <f>C32+D32+E32-+F32</f>
        <v>0</v>
      </c>
      <c r="H32" s="16">
        <v>3114.3</v>
      </c>
      <c r="I32" s="16">
        <v>3259.18</v>
      </c>
      <c r="J32" s="16">
        <v>5207.7</v>
      </c>
      <c r="K32" s="45">
        <f t="shared" si="1"/>
        <v>11581.18</v>
      </c>
    </row>
    <row r="33" spans="2:11" ht="13.5" thickBot="1" x14ac:dyDescent="0.25">
      <c r="B33" s="59" t="s">
        <v>14</v>
      </c>
      <c r="C33" s="116">
        <f t="shared" ref="C33:K33" si="2">SUM(C19:C32)</f>
        <v>3557378.2700000005</v>
      </c>
      <c r="D33" s="60">
        <f t="shared" si="2"/>
        <v>0</v>
      </c>
      <c r="E33" s="60">
        <f t="shared" si="2"/>
        <v>0</v>
      </c>
      <c r="F33" s="60">
        <f t="shared" si="2"/>
        <v>0</v>
      </c>
      <c r="G33" s="60">
        <f t="shared" si="2"/>
        <v>3557378.2700000005</v>
      </c>
      <c r="H33" s="60">
        <f t="shared" si="2"/>
        <v>239328.14999999997</v>
      </c>
      <c r="I33" s="60">
        <f t="shared" si="2"/>
        <v>240081.87999999998</v>
      </c>
      <c r="J33" s="60">
        <f t="shared" si="2"/>
        <v>333963.57</v>
      </c>
      <c r="K33" s="60">
        <f t="shared" si="2"/>
        <v>843312.3</v>
      </c>
    </row>
    <row r="34" spans="2:11" ht="12.75" x14ac:dyDescent="0.2">
      <c r="B34" s="29"/>
      <c r="C34" s="117"/>
      <c r="D34" s="84"/>
      <c r="E34" s="84"/>
      <c r="F34" s="84"/>
      <c r="G34" s="84"/>
      <c r="H34" s="84"/>
      <c r="I34" s="84"/>
      <c r="J34" s="84"/>
    </row>
    <row r="35" spans="2:11" ht="12.75" x14ac:dyDescent="0.2">
      <c r="B35" s="29"/>
      <c r="C35" s="117"/>
      <c r="D35" s="84"/>
      <c r="E35" s="84"/>
      <c r="F35" s="84"/>
      <c r="G35" s="84"/>
      <c r="H35" s="84"/>
      <c r="I35" s="84"/>
      <c r="J35" s="84"/>
    </row>
    <row r="36" spans="2:11" x14ac:dyDescent="0.2">
      <c r="B36" s="139" t="s">
        <v>83</v>
      </c>
      <c r="C36" s="139"/>
      <c r="D36" s="139"/>
      <c r="E36" s="139"/>
      <c r="F36" s="139"/>
      <c r="G36" s="139"/>
      <c r="H36" s="139"/>
      <c r="I36" s="97"/>
      <c r="J36" s="129"/>
    </row>
    <row r="37" spans="2:11" x14ac:dyDescent="0.2">
      <c r="B37" s="139" t="s">
        <v>75</v>
      </c>
      <c r="C37" s="139"/>
      <c r="D37" s="139"/>
      <c r="E37" s="139"/>
      <c r="F37" s="139"/>
      <c r="G37" s="139"/>
      <c r="H37" s="139"/>
      <c r="I37" s="97"/>
      <c r="J37" s="129"/>
    </row>
    <row r="38" spans="2:11" x14ac:dyDescent="0.2">
      <c r="B38" s="139" t="s">
        <v>76</v>
      </c>
      <c r="C38" s="139"/>
      <c r="D38" s="139"/>
      <c r="E38" s="139"/>
      <c r="F38" s="139"/>
      <c r="G38" s="139"/>
      <c r="H38" s="139"/>
      <c r="I38" s="97"/>
      <c r="J38" s="129"/>
    </row>
    <row r="39" spans="2:11" x14ac:dyDescent="0.2">
      <c r="B39" s="139" t="s">
        <v>77</v>
      </c>
      <c r="C39" s="139"/>
      <c r="D39" s="139"/>
      <c r="E39" s="139"/>
      <c r="F39" s="139"/>
      <c r="G39" s="139"/>
      <c r="H39" s="139"/>
      <c r="I39" s="97"/>
      <c r="J39" s="129"/>
    </row>
    <row r="40" spans="2:11" x14ac:dyDescent="0.2">
      <c r="B40" s="139" t="s">
        <v>78</v>
      </c>
      <c r="C40" s="139"/>
      <c r="D40" s="139"/>
      <c r="E40" s="139"/>
      <c r="F40" s="139"/>
      <c r="G40" s="139"/>
      <c r="H40" s="139"/>
      <c r="I40" s="97"/>
      <c r="J40" s="129"/>
    </row>
    <row r="41" spans="2:11" x14ac:dyDescent="0.2">
      <c r="B41" s="139" t="s">
        <v>113</v>
      </c>
      <c r="C41" s="139"/>
      <c r="D41" s="139"/>
      <c r="E41" s="139"/>
      <c r="F41" s="139"/>
      <c r="G41" s="139"/>
      <c r="H41" s="139"/>
      <c r="I41" s="97"/>
      <c r="J41" s="129"/>
    </row>
    <row r="42" spans="2:11" x14ac:dyDescent="0.2">
      <c r="B42" s="139" t="s">
        <v>142</v>
      </c>
      <c r="C42" s="139"/>
      <c r="D42" s="139"/>
      <c r="E42" s="139"/>
      <c r="F42" s="139"/>
      <c r="G42" s="139"/>
      <c r="H42" s="139"/>
      <c r="I42" s="97"/>
      <c r="J42" s="129"/>
    </row>
    <row r="43" spans="2:11" x14ac:dyDescent="0.2">
      <c r="B43" s="139" t="s">
        <v>147</v>
      </c>
      <c r="C43" s="139"/>
      <c r="D43" s="139"/>
      <c r="E43" s="139"/>
      <c r="F43" s="139"/>
      <c r="G43" s="139"/>
      <c r="H43" s="139"/>
      <c r="I43" s="97"/>
      <c r="J43" s="129"/>
    </row>
    <row r="44" spans="2:11" x14ac:dyDescent="0.2">
      <c r="B44" s="4"/>
      <c r="C44" s="108"/>
      <c r="D44" s="4"/>
      <c r="E44" s="4"/>
      <c r="F44" s="4"/>
      <c r="G44" s="4"/>
      <c r="H44" s="4"/>
      <c r="I44" s="4"/>
      <c r="J44" s="4"/>
    </row>
    <row r="45" spans="2:11" x14ac:dyDescent="0.2">
      <c r="B45" s="139" t="s">
        <v>79</v>
      </c>
      <c r="C45" s="139"/>
      <c r="D45" s="139"/>
      <c r="E45" s="139"/>
      <c r="F45" s="139"/>
      <c r="G45" s="139"/>
      <c r="H45" s="139"/>
      <c r="I45" s="97"/>
      <c r="J45" s="129"/>
    </row>
    <row r="46" spans="2:11" x14ac:dyDescent="0.2">
      <c r="B46" s="139" t="s">
        <v>80</v>
      </c>
      <c r="C46" s="139"/>
      <c r="D46" s="139"/>
      <c r="E46" s="139"/>
      <c r="F46" s="139"/>
      <c r="G46" s="139"/>
      <c r="H46" s="139"/>
      <c r="I46" s="97"/>
      <c r="J46" s="129"/>
    </row>
    <row r="47" spans="2:11" x14ac:dyDescent="0.2">
      <c r="B47" s="6"/>
      <c r="C47" s="118"/>
      <c r="D47" s="6"/>
      <c r="E47" s="6"/>
      <c r="F47" s="6"/>
      <c r="G47" s="6"/>
      <c r="H47" s="6"/>
      <c r="I47" s="97"/>
      <c r="J47" s="129"/>
    </row>
    <row r="48" spans="2:11" x14ac:dyDescent="0.2">
      <c r="B48" s="139" t="s">
        <v>81</v>
      </c>
      <c r="C48" s="139"/>
      <c r="D48" s="139"/>
      <c r="E48" s="139"/>
      <c r="F48" s="139"/>
      <c r="G48" s="139"/>
      <c r="H48" s="139"/>
      <c r="I48" s="97"/>
      <c r="J48" s="129"/>
    </row>
    <row r="49" spans="1:11" x14ac:dyDescent="0.2">
      <c r="B49" s="139"/>
      <c r="C49" s="139"/>
      <c r="D49" s="139"/>
      <c r="E49" s="139"/>
      <c r="F49" s="139"/>
      <c r="G49" s="139"/>
      <c r="H49" s="139"/>
      <c r="I49" s="97"/>
      <c r="J49" s="129"/>
    </row>
    <row r="50" spans="1:11" ht="12.75" thickBot="1" x14ac:dyDescent="0.25">
      <c r="A50" s="89"/>
      <c r="B50" s="138"/>
      <c r="C50" s="138"/>
      <c r="D50" s="138"/>
      <c r="E50" s="138"/>
      <c r="F50" s="138"/>
      <c r="G50" s="138"/>
      <c r="H50" s="90"/>
      <c r="I50" s="90"/>
      <c r="J50" s="90"/>
      <c r="K50" s="90"/>
    </row>
    <row r="51" spans="1:11" ht="13.5" thickBot="1" x14ac:dyDescent="0.25">
      <c r="A51" s="91"/>
      <c r="B51" s="86"/>
      <c r="C51" s="109"/>
      <c r="D51" s="131" t="s">
        <v>1</v>
      </c>
      <c r="E51" s="132"/>
      <c r="F51" s="133"/>
      <c r="G51" s="87"/>
      <c r="H51" s="88">
        <v>2022</v>
      </c>
      <c r="I51" s="88"/>
      <c r="J51" s="88"/>
      <c r="K51" s="88"/>
    </row>
    <row r="52" spans="1:11" ht="27" customHeight="1" thickBot="1" x14ac:dyDescent="0.25">
      <c r="A52" s="61"/>
      <c r="B52" s="62" t="s">
        <v>2</v>
      </c>
      <c r="C52" s="119" t="s">
        <v>114</v>
      </c>
      <c r="D52" s="63" t="s">
        <v>3</v>
      </c>
      <c r="E52" s="64" t="s">
        <v>4</v>
      </c>
      <c r="F52" s="65" t="s">
        <v>115</v>
      </c>
      <c r="G52" s="66" t="s">
        <v>5</v>
      </c>
      <c r="H52" s="67" t="s">
        <v>6</v>
      </c>
      <c r="I52" s="99" t="s">
        <v>144</v>
      </c>
      <c r="J52" s="99" t="s">
        <v>146</v>
      </c>
      <c r="K52" s="68" t="s">
        <v>82</v>
      </c>
    </row>
    <row r="53" spans="1:11" x14ac:dyDescent="0.2">
      <c r="A53" s="69">
        <v>0</v>
      </c>
      <c r="B53" s="70" t="s">
        <v>16</v>
      </c>
      <c r="C53" s="120"/>
      <c r="D53" s="8"/>
      <c r="E53" s="8"/>
      <c r="F53" s="8"/>
      <c r="G53" s="9"/>
      <c r="H53" s="25"/>
      <c r="I53" s="25"/>
      <c r="J53" s="25"/>
      <c r="K53" s="9"/>
    </row>
    <row r="54" spans="1:11" x14ac:dyDescent="0.2">
      <c r="A54" s="71">
        <v>11</v>
      </c>
      <c r="B54" s="15" t="s">
        <v>17</v>
      </c>
      <c r="C54" s="121">
        <v>188400</v>
      </c>
      <c r="D54" s="9"/>
      <c r="E54" s="9"/>
      <c r="F54" s="9"/>
      <c r="G54" s="9">
        <f t="shared" ref="G54:G90" si="3">+C54+D54-E54+F54</f>
        <v>188400</v>
      </c>
      <c r="H54" s="25">
        <f>4555.5+3169.5+4555.5+3169.5</f>
        <v>15450</v>
      </c>
      <c r="I54" s="101">
        <f>7725+3169.5+4555.5</f>
        <v>15450</v>
      </c>
      <c r="J54" s="7">
        <f>4555.5+3169.5+7725</f>
        <v>15450</v>
      </c>
      <c r="K54" s="9">
        <f>SUM(H54:J54)</f>
        <v>46350</v>
      </c>
    </row>
    <row r="55" spans="1:11" ht="22.5" x14ac:dyDescent="0.2">
      <c r="A55" s="71">
        <v>15</v>
      </c>
      <c r="B55" s="15" t="s">
        <v>18</v>
      </c>
      <c r="C55" s="121">
        <v>6000</v>
      </c>
      <c r="D55" s="9"/>
      <c r="E55" s="9"/>
      <c r="F55" s="9"/>
      <c r="G55" s="9">
        <f t="shared" si="3"/>
        <v>6000</v>
      </c>
      <c r="H55" s="25">
        <f>125+125+125+125</f>
        <v>500</v>
      </c>
      <c r="I55" s="101">
        <f>250+125+125</f>
        <v>500</v>
      </c>
      <c r="J55" s="7">
        <f>125+125+250</f>
        <v>500</v>
      </c>
      <c r="K55" s="9">
        <f t="shared" ref="K55:K118" si="4">SUM(H55:J55)</f>
        <v>1500</v>
      </c>
    </row>
    <row r="56" spans="1:11" x14ac:dyDescent="0.2">
      <c r="A56" s="71">
        <v>22</v>
      </c>
      <c r="B56" s="15" t="s">
        <v>19</v>
      </c>
      <c r="C56" s="121">
        <v>117360</v>
      </c>
      <c r="D56" s="9"/>
      <c r="E56" s="9"/>
      <c r="F56" s="9"/>
      <c r="G56" s="9">
        <f t="shared" si="3"/>
        <v>117360</v>
      </c>
      <c r="H56" s="25">
        <f>2375+2375</f>
        <v>4750</v>
      </c>
      <c r="I56" s="101">
        <f>2515+2375+4890</f>
        <v>9780</v>
      </c>
      <c r="J56" s="7">
        <f>2515+2375+4890</f>
        <v>9780</v>
      </c>
      <c r="K56" s="9">
        <f t="shared" si="4"/>
        <v>24310</v>
      </c>
    </row>
    <row r="57" spans="1:11" ht="22.5" x14ac:dyDescent="0.2">
      <c r="A57" s="71">
        <v>27</v>
      </c>
      <c r="B57" s="15" t="s">
        <v>20</v>
      </c>
      <c r="C57" s="121">
        <v>6000</v>
      </c>
      <c r="D57" s="9"/>
      <c r="E57" s="9"/>
      <c r="F57" s="9"/>
      <c r="G57" s="9">
        <f t="shared" si="3"/>
        <v>6000</v>
      </c>
      <c r="H57" s="25">
        <f>125+125</f>
        <v>250</v>
      </c>
      <c r="I57" s="101">
        <f>125+125+250</f>
        <v>500</v>
      </c>
      <c r="J57" s="7">
        <f>125+125+250</f>
        <v>500</v>
      </c>
      <c r="K57" s="9">
        <f t="shared" si="4"/>
        <v>1250</v>
      </c>
    </row>
    <row r="58" spans="1:11" x14ac:dyDescent="0.2">
      <c r="A58" s="71">
        <v>51</v>
      </c>
      <c r="B58" s="15" t="s">
        <v>21</v>
      </c>
      <c r="C58" s="121">
        <v>32624.59</v>
      </c>
      <c r="D58" s="9"/>
      <c r="E58" s="9"/>
      <c r="F58" s="9"/>
      <c r="G58" s="9">
        <f t="shared" si="3"/>
        <v>32624.59</v>
      </c>
      <c r="H58" s="25">
        <v>3373.35</v>
      </c>
      <c r="I58" s="101">
        <v>2155.34</v>
      </c>
      <c r="J58" s="7">
        <v>2692.04</v>
      </c>
      <c r="K58" s="9">
        <f t="shared" si="4"/>
        <v>8220.73</v>
      </c>
    </row>
    <row r="59" spans="1:11" x14ac:dyDescent="0.2">
      <c r="A59" s="71">
        <v>61</v>
      </c>
      <c r="B59" s="15" t="s">
        <v>22</v>
      </c>
      <c r="C59" s="121">
        <f>284160+12000</f>
        <v>296160</v>
      </c>
      <c r="D59" s="9"/>
      <c r="E59" s="9"/>
      <c r="F59" s="9"/>
      <c r="G59" s="9">
        <f t="shared" si="3"/>
        <v>296160</v>
      </c>
      <c r="H59" s="25">
        <f>7600+17080</f>
        <v>24680</v>
      </c>
      <c r="I59" s="101">
        <v>24680</v>
      </c>
      <c r="J59" s="7">
        <v>24680</v>
      </c>
      <c r="K59" s="9">
        <f t="shared" si="4"/>
        <v>74040</v>
      </c>
    </row>
    <row r="60" spans="1:11" ht="22.5" x14ac:dyDescent="0.2">
      <c r="A60" s="71">
        <v>63</v>
      </c>
      <c r="B60" s="15" t="s">
        <v>23</v>
      </c>
      <c r="C60" s="121">
        <v>108000</v>
      </c>
      <c r="D60" s="9"/>
      <c r="E60" s="9"/>
      <c r="F60" s="9"/>
      <c r="G60" s="9">
        <f t="shared" si="3"/>
        <v>108000</v>
      </c>
      <c r="H60" s="25">
        <v>9000</v>
      </c>
      <c r="I60" s="101">
        <v>9000</v>
      </c>
      <c r="J60" s="7">
        <v>9000</v>
      </c>
      <c r="K60" s="9">
        <f t="shared" si="4"/>
        <v>27000</v>
      </c>
    </row>
    <row r="61" spans="1:11" x14ac:dyDescent="0.2">
      <c r="A61" s="71" t="s">
        <v>86</v>
      </c>
      <c r="B61" s="15" t="s">
        <v>24</v>
      </c>
      <c r="C61" s="121">
        <v>25480</v>
      </c>
      <c r="D61" s="9"/>
      <c r="E61" s="9"/>
      <c r="F61" s="24"/>
      <c r="G61" s="9">
        <f t="shared" si="3"/>
        <v>25480</v>
      </c>
      <c r="H61" s="25">
        <f>4555.5+3169.5+1211.57+3438.69+2525.34</f>
        <v>14900.6</v>
      </c>
      <c r="I61" s="101"/>
      <c r="J61" s="7"/>
      <c r="K61" s="9">
        <f t="shared" si="4"/>
        <v>14900.6</v>
      </c>
    </row>
    <row r="62" spans="1:11" x14ac:dyDescent="0.2">
      <c r="A62" s="71">
        <v>72</v>
      </c>
      <c r="B62" s="15" t="s">
        <v>25</v>
      </c>
      <c r="C62" s="121">
        <v>25480</v>
      </c>
      <c r="D62" s="9"/>
      <c r="E62" s="9"/>
      <c r="F62" s="9"/>
      <c r="G62" s="9">
        <f t="shared" si="3"/>
        <v>25480</v>
      </c>
      <c r="H62" s="25">
        <f>2394.52+2535.67+3195.55</f>
        <v>8125.7400000000007</v>
      </c>
      <c r="I62" s="101"/>
      <c r="J62" s="7"/>
      <c r="K62" s="9">
        <f t="shared" si="4"/>
        <v>8125.7400000000007</v>
      </c>
    </row>
    <row r="63" spans="1:11" x14ac:dyDescent="0.2">
      <c r="A63" s="72" t="s">
        <v>87</v>
      </c>
      <c r="B63" s="15" t="s">
        <v>26</v>
      </c>
      <c r="C63" s="121">
        <v>20000</v>
      </c>
      <c r="D63" s="9"/>
      <c r="E63" s="9"/>
      <c r="F63" s="9"/>
      <c r="G63" s="9">
        <f t="shared" si="3"/>
        <v>20000</v>
      </c>
      <c r="H63" s="25"/>
      <c r="I63" s="101"/>
      <c r="J63" s="7">
        <v>7800</v>
      </c>
      <c r="K63" s="9">
        <f t="shared" si="4"/>
        <v>7800</v>
      </c>
    </row>
    <row r="64" spans="1:11" x14ac:dyDescent="0.2">
      <c r="A64" s="71" t="s">
        <v>88</v>
      </c>
      <c r="B64" s="15" t="s">
        <v>27</v>
      </c>
      <c r="C64" s="122"/>
      <c r="D64" s="9"/>
      <c r="E64" s="9"/>
      <c r="F64" s="9"/>
      <c r="G64" s="9">
        <f t="shared" si="3"/>
        <v>0</v>
      </c>
      <c r="H64" s="25"/>
      <c r="I64" s="101"/>
      <c r="J64" s="7"/>
      <c r="K64" s="9">
        <f t="shared" si="4"/>
        <v>0</v>
      </c>
    </row>
    <row r="65" spans="1:11" x14ac:dyDescent="0.2">
      <c r="A65" s="71">
        <v>111</v>
      </c>
      <c r="B65" s="15" t="s">
        <v>28</v>
      </c>
      <c r="C65" s="122">
        <v>3500</v>
      </c>
      <c r="D65" s="9"/>
      <c r="E65" s="9"/>
      <c r="F65" s="9"/>
      <c r="G65" s="9">
        <f t="shared" si="3"/>
        <v>3500</v>
      </c>
      <c r="H65" s="25"/>
      <c r="I65" s="101">
        <v>561.46</v>
      </c>
      <c r="J65" s="7"/>
      <c r="K65" s="9">
        <f t="shared" si="4"/>
        <v>561.46</v>
      </c>
    </row>
    <row r="66" spans="1:11" s="3" customFormat="1" x14ac:dyDescent="0.2">
      <c r="A66" s="71">
        <v>112</v>
      </c>
      <c r="B66" s="15" t="s">
        <v>29</v>
      </c>
      <c r="C66" s="122">
        <v>5000</v>
      </c>
      <c r="D66" s="9"/>
      <c r="E66" s="9"/>
      <c r="F66" s="9"/>
      <c r="G66" s="9">
        <f t="shared" si="3"/>
        <v>5000</v>
      </c>
      <c r="H66" s="25"/>
      <c r="I66" s="101">
        <v>1958.41</v>
      </c>
      <c r="J66" s="7"/>
      <c r="K66" s="9">
        <f t="shared" si="4"/>
        <v>1958.41</v>
      </c>
    </row>
    <row r="67" spans="1:11" s="3" customFormat="1" x14ac:dyDescent="0.2">
      <c r="A67" s="71">
        <v>113</v>
      </c>
      <c r="B67" s="15" t="s">
        <v>30</v>
      </c>
      <c r="C67" s="122">
        <v>10000</v>
      </c>
      <c r="D67" s="9"/>
      <c r="E67" s="9"/>
      <c r="F67" s="9"/>
      <c r="G67" s="9">
        <f t="shared" si="3"/>
        <v>10000</v>
      </c>
      <c r="H67" s="25"/>
      <c r="I67" s="101">
        <f>300+1403.48</f>
        <v>1703.48</v>
      </c>
      <c r="J67" s="7">
        <f>100+300</f>
        <v>400</v>
      </c>
      <c r="K67" s="9">
        <f t="shared" si="4"/>
        <v>2103.48</v>
      </c>
    </row>
    <row r="68" spans="1:11" s="3" customFormat="1" x14ac:dyDescent="0.2">
      <c r="A68" s="71">
        <v>114</v>
      </c>
      <c r="B68" s="15" t="s">
        <v>31</v>
      </c>
      <c r="C68" s="122">
        <v>250</v>
      </c>
      <c r="D68" s="9"/>
      <c r="E68" s="9"/>
      <c r="F68" s="9"/>
      <c r="G68" s="9">
        <f t="shared" si="3"/>
        <v>250</v>
      </c>
      <c r="H68" s="25"/>
      <c r="I68" s="101"/>
      <c r="J68" s="7"/>
      <c r="K68" s="9">
        <f t="shared" si="4"/>
        <v>0</v>
      </c>
    </row>
    <row r="69" spans="1:11" s="3" customFormat="1" ht="22.5" x14ac:dyDescent="0.2">
      <c r="A69" s="71">
        <v>115</v>
      </c>
      <c r="B69" s="15" t="s">
        <v>32</v>
      </c>
      <c r="C69" s="122">
        <v>1000</v>
      </c>
      <c r="D69" s="9"/>
      <c r="E69" s="9"/>
      <c r="F69" s="9"/>
      <c r="G69" s="9">
        <f t="shared" si="3"/>
        <v>1000</v>
      </c>
      <c r="H69" s="25"/>
      <c r="I69" s="101">
        <f>50+50</f>
        <v>100</v>
      </c>
      <c r="J69" s="7">
        <v>50</v>
      </c>
      <c r="K69" s="9">
        <f t="shared" si="4"/>
        <v>150</v>
      </c>
    </row>
    <row r="70" spans="1:11" s="3" customFormat="1" x14ac:dyDescent="0.2">
      <c r="A70" s="71">
        <v>121</v>
      </c>
      <c r="B70" s="15" t="s">
        <v>33</v>
      </c>
      <c r="C70" s="122">
        <v>700</v>
      </c>
      <c r="D70" s="9"/>
      <c r="E70" s="9"/>
      <c r="F70" s="9"/>
      <c r="G70" s="9">
        <f t="shared" si="3"/>
        <v>700</v>
      </c>
      <c r="H70" s="25"/>
      <c r="I70" s="101"/>
      <c r="J70" s="7"/>
      <c r="K70" s="9">
        <f t="shared" si="4"/>
        <v>0</v>
      </c>
    </row>
    <row r="71" spans="1:11" s="3" customFormat="1" x14ac:dyDescent="0.2">
      <c r="A71" s="71">
        <v>122</v>
      </c>
      <c r="B71" s="15" t="s">
        <v>130</v>
      </c>
      <c r="C71" s="122">
        <v>9500</v>
      </c>
      <c r="D71" s="9"/>
      <c r="E71" s="9"/>
      <c r="F71" s="9"/>
      <c r="G71" s="9">
        <f t="shared" si="3"/>
        <v>9500</v>
      </c>
      <c r="H71" s="25"/>
      <c r="I71" s="101"/>
      <c r="J71" s="7"/>
      <c r="K71" s="9">
        <f t="shared" si="4"/>
        <v>0</v>
      </c>
    </row>
    <row r="72" spans="1:11" s="3" customFormat="1" x14ac:dyDescent="0.2">
      <c r="A72" s="71">
        <v>131</v>
      </c>
      <c r="B72" s="15" t="s">
        <v>34</v>
      </c>
      <c r="C72" s="122">
        <v>465000</v>
      </c>
      <c r="D72" s="9"/>
      <c r="E72" s="9"/>
      <c r="F72" s="9"/>
      <c r="G72" s="9">
        <f t="shared" si="3"/>
        <v>465000</v>
      </c>
      <c r="H72" s="25"/>
      <c r="I72" s="101"/>
      <c r="J72" s="7"/>
      <c r="K72" s="9">
        <f t="shared" si="4"/>
        <v>0</v>
      </c>
    </row>
    <row r="73" spans="1:11" s="3" customFormat="1" x14ac:dyDescent="0.2">
      <c r="A73" s="71" t="s">
        <v>89</v>
      </c>
      <c r="B73" s="15" t="s">
        <v>35</v>
      </c>
      <c r="C73" s="122">
        <v>160000</v>
      </c>
      <c r="D73" s="9"/>
      <c r="E73" s="9"/>
      <c r="F73" s="9"/>
      <c r="G73" s="9">
        <f t="shared" si="3"/>
        <v>160000</v>
      </c>
      <c r="H73" s="25"/>
      <c r="I73" s="101">
        <f>2310+1810</f>
        <v>4120</v>
      </c>
      <c r="J73" s="7">
        <f>6240+4655+544+1170+3431+805</f>
        <v>16845</v>
      </c>
      <c r="K73" s="9">
        <f t="shared" si="4"/>
        <v>20965</v>
      </c>
    </row>
    <row r="74" spans="1:11" s="3" customFormat="1" x14ac:dyDescent="0.2">
      <c r="A74" s="71" t="s">
        <v>90</v>
      </c>
      <c r="B74" s="15" t="s">
        <v>36</v>
      </c>
      <c r="C74" s="122">
        <v>30000</v>
      </c>
      <c r="D74" s="9"/>
      <c r="E74" s="9"/>
      <c r="F74" s="9"/>
      <c r="G74" s="9">
        <f t="shared" si="3"/>
        <v>30000</v>
      </c>
      <c r="H74" s="25"/>
      <c r="I74" s="101"/>
      <c r="J74" s="7">
        <v>4500</v>
      </c>
      <c r="K74" s="9">
        <f t="shared" si="4"/>
        <v>4500</v>
      </c>
    </row>
    <row r="75" spans="1:11" s="3" customFormat="1" ht="22.5" x14ac:dyDescent="0.2">
      <c r="A75" s="71">
        <v>151</v>
      </c>
      <c r="B75" s="15" t="s">
        <v>37</v>
      </c>
      <c r="C75" s="122">
        <v>103725</v>
      </c>
      <c r="D75" s="9"/>
      <c r="E75" s="9"/>
      <c r="F75" s="9"/>
      <c r="G75" s="9">
        <f t="shared" si="3"/>
        <v>103725</v>
      </c>
      <c r="H75" s="25">
        <v>8268.74</v>
      </c>
      <c r="I75" s="107">
        <v>8268.74</v>
      </c>
      <c r="J75" s="7">
        <v>8268.74</v>
      </c>
      <c r="K75" s="9">
        <f t="shared" si="4"/>
        <v>24806.22</v>
      </c>
    </row>
    <row r="76" spans="1:11" s="3" customFormat="1" ht="22.5" x14ac:dyDescent="0.2">
      <c r="A76" s="71">
        <v>152</v>
      </c>
      <c r="B76" s="15" t="s">
        <v>38</v>
      </c>
      <c r="C76" s="122">
        <v>2500</v>
      </c>
      <c r="D76" s="9"/>
      <c r="E76" s="9"/>
      <c r="F76" s="9"/>
      <c r="G76" s="9">
        <f t="shared" si="3"/>
        <v>2500</v>
      </c>
      <c r="H76" s="26"/>
      <c r="I76" s="102"/>
      <c r="J76" s="104"/>
      <c r="K76" s="9">
        <f t="shared" si="4"/>
        <v>0</v>
      </c>
    </row>
    <row r="77" spans="1:11" s="3" customFormat="1" ht="22.5" x14ac:dyDescent="0.2">
      <c r="A77" s="71">
        <v>153</v>
      </c>
      <c r="B77" s="15" t="s">
        <v>39</v>
      </c>
      <c r="C77" s="122">
        <v>8500</v>
      </c>
      <c r="D77" s="9"/>
      <c r="E77" s="9"/>
      <c r="F77" s="9"/>
      <c r="G77" s="9">
        <f t="shared" si="3"/>
        <v>8500</v>
      </c>
      <c r="H77" s="26">
        <v>600</v>
      </c>
      <c r="I77" s="102">
        <v>761.64</v>
      </c>
      <c r="J77" s="104">
        <v>600</v>
      </c>
      <c r="K77" s="9">
        <f t="shared" si="4"/>
        <v>1961.6399999999999</v>
      </c>
    </row>
    <row r="78" spans="1:11" s="3" customFormat="1" ht="22.5" x14ac:dyDescent="0.2">
      <c r="A78" s="71">
        <v>155</v>
      </c>
      <c r="B78" s="15" t="s">
        <v>40</v>
      </c>
      <c r="C78" s="122">
        <v>56640.29</v>
      </c>
      <c r="D78" s="9"/>
      <c r="E78" s="9"/>
      <c r="F78" s="9"/>
      <c r="G78" s="9">
        <f t="shared" si="3"/>
        <v>56640.29</v>
      </c>
      <c r="H78" s="7">
        <v>21900</v>
      </c>
      <c r="I78" s="7">
        <f>21900+1460</f>
        <v>23360</v>
      </c>
      <c r="J78" s="7">
        <f>2550+11400</f>
        <v>13950</v>
      </c>
      <c r="K78" s="9">
        <f t="shared" si="4"/>
        <v>59210</v>
      </c>
    </row>
    <row r="79" spans="1:11" s="3" customFormat="1" ht="22.5" x14ac:dyDescent="0.2">
      <c r="A79" s="71">
        <v>161</v>
      </c>
      <c r="B79" s="15" t="s">
        <v>91</v>
      </c>
      <c r="C79" s="122">
        <v>2500</v>
      </c>
      <c r="D79" s="9"/>
      <c r="E79" s="9"/>
      <c r="F79" s="9"/>
      <c r="G79" s="9">
        <f t="shared" si="3"/>
        <v>2500</v>
      </c>
      <c r="H79" s="25"/>
      <c r="I79" s="101"/>
      <c r="J79" s="7"/>
      <c r="K79" s="9">
        <f t="shared" si="4"/>
        <v>0</v>
      </c>
    </row>
    <row r="80" spans="1:11" s="3" customFormat="1" ht="22.5" x14ac:dyDescent="0.2">
      <c r="A80" s="71">
        <v>164</v>
      </c>
      <c r="B80" s="15" t="s">
        <v>41</v>
      </c>
      <c r="C80" s="122">
        <v>35000</v>
      </c>
      <c r="D80" s="9"/>
      <c r="E80" s="9"/>
      <c r="F80" s="9"/>
      <c r="G80" s="9">
        <f t="shared" si="3"/>
        <v>35000</v>
      </c>
      <c r="H80" s="25">
        <v>4450</v>
      </c>
      <c r="I80" s="101"/>
      <c r="J80" s="7">
        <v>900</v>
      </c>
      <c r="K80" s="9">
        <f t="shared" si="4"/>
        <v>5350</v>
      </c>
    </row>
    <row r="81" spans="1:11" s="3" customFormat="1" ht="22.5" x14ac:dyDescent="0.2">
      <c r="A81" s="71" t="s">
        <v>92</v>
      </c>
      <c r="B81" s="15" t="s">
        <v>42</v>
      </c>
      <c r="C81" s="122">
        <v>1500</v>
      </c>
      <c r="D81" s="9"/>
      <c r="E81" s="9"/>
      <c r="F81" s="9"/>
      <c r="G81" s="9">
        <f t="shared" si="3"/>
        <v>1500</v>
      </c>
      <c r="H81" s="25"/>
      <c r="I81" s="101"/>
      <c r="J81" s="7"/>
      <c r="K81" s="9">
        <f t="shared" si="4"/>
        <v>0</v>
      </c>
    </row>
    <row r="82" spans="1:11" s="3" customFormat="1" ht="22.5" x14ac:dyDescent="0.2">
      <c r="A82" s="71">
        <v>169</v>
      </c>
      <c r="B82" s="15" t="s">
        <v>93</v>
      </c>
      <c r="C82" s="122">
        <v>5000</v>
      </c>
      <c r="D82" s="9"/>
      <c r="E82" s="9"/>
      <c r="F82" s="9"/>
      <c r="G82" s="9">
        <f t="shared" si="3"/>
        <v>5000</v>
      </c>
      <c r="H82" s="25"/>
      <c r="I82" s="101"/>
      <c r="J82" s="7"/>
      <c r="K82" s="9">
        <f t="shared" si="4"/>
        <v>0</v>
      </c>
    </row>
    <row r="83" spans="1:11" s="3" customFormat="1" x14ac:dyDescent="0.2">
      <c r="A83" s="71">
        <v>182</v>
      </c>
      <c r="B83" s="15" t="s">
        <v>94</v>
      </c>
      <c r="C83" s="122">
        <v>15000</v>
      </c>
      <c r="D83" s="9"/>
      <c r="E83" s="9"/>
      <c r="F83" s="9"/>
      <c r="G83" s="9">
        <f t="shared" si="3"/>
        <v>15000</v>
      </c>
      <c r="H83" s="25"/>
      <c r="I83" s="101"/>
      <c r="J83" s="7"/>
      <c r="K83" s="9">
        <f t="shared" si="4"/>
        <v>0</v>
      </c>
    </row>
    <row r="84" spans="1:11" s="3" customFormat="1" x14ac:dyDescent="0.2">
      <c r="A84" s="71">
        <v>183</v>
      </c>
      <c r="B84" s="15" t="s">
        <v>43</v>
      </c>
      <c r="C84" s="122">
        <v>5000</v>
      </c>
      <c r="D84" s="9"/>
      <c r="E84" s="9"/>
      <c r="F84" s="9"/>
      <c r="G84" s="9">
        <f t="shared" si="3"/>
        <v>5000</v>
      </c>
      <c r="H84" s="25"/>
      <c r="I84" s="101"/>
      <c r="J84" s="7">
        <f>1872+250</f>
        <v>2122</v>
      </c>
      <c r="K84" s="9">
        <f t="shared" si="4"/>
        <v>2122</v>
      </c>
    </row>
    <row r="85" spans="1:11" s="3" customFormat="1" x14ac:dyDescent="0.2">
      <c r="A85" s="71">
        <v>185</v>
      </c>
      <c r="B85" s="15" t="s">
        <v>44</v>
      </c>
      <c r="C85" s="122">
        <v>15000</v>
      </c>
      <c r="D85" s="9"/>
      <c r="E85" s="9"/>
      <c r="F85" s="9"/>
      <c r="G85" s="9">
        <f t="shared" si="3"/>
        <v>15000</v>
      </c>
      <c r="H85" s="25"/>
      <c r="I85" s="101"/>
      <c r="J85" s="7"/>
      <c r="K85" s="9">
        <f t="shared" si="4"/>
        <v>0</v>
      </c>
    </row>
    <row r="86" spans="1:11" s="3" customFormat="1" ht="22.5" x14ac:dyDescent="0.2">
      <c r="A86" s="71">
        <v>186</v>
      </c>
      <c r="B86" s="15" t="s">
        <v>45</v>
      </c>
      <c r="C86" s="122">
        <v>5500</v>
      </c>
      <c r="D86" s="9"/>
      <c r="E86" s="9"/>
      <c r="F86" s="9"/>
      <c r="G86" s="9">
        <f t="shared" si="3"/>
        <v>5500</v>
      </c>
      <c r="H86" s="25"/>
      <c r="I86" s="101">
        <v>575</v>
      </c>
      <c r="J86" s="7"/>
      <c r="K86" s="9">
        <f t="shared" si="4"/>
        <v>575</v>
      </c>
    </row>
    <row r="87" spans="1:11" s="3" customFormat="1" x14ac:dyDescent="0.2">
      <c r="A87" s="71">
        <v>189</v>
      </c>
      <c r="B87" s="15" t="s">
        <v>46</v>
      </c>
      <c r="C87" s="122">
        <v>833200.17</v>
      </c>
      <c r="D87" s="9"/>
      <c r="E87" s="9"/>
      <c r="F87" s="9"/>
      <c r="G87" s="9">
        <f t="shared" si="3"/>
        <v>833200.17</v>
      </c>
      <c r="H87" s="25">
        <f>11600+6000+7400</f>
        <v>25000</v>
      </c>
      <c r="I87" s="101">
        <f>32500+6800+3300</f>
        <v>42600</v>
      </c>
      <c r="J87" s="7">
        <f>2800+5765+3700+22470+28800+11180+18900+8280+9035+4600</f>
        <v>115530</v>
      </c>
      <c r="K87" s="9">
        <f t="shared" si="4"/>
        <v>183130</v>
      </c>
    </row>
    <row r="88" spans="1:11" s="3" customFormat="1" ht="22.5" x14ac:dyDescent="0.2">
      <c r="A88" s="71">
        <v>191</v>
      </c>
      <c r="B88" s="15" t="s">
        <v>95</v>
      </c>
      <c r="C88" s="122">
        <v>200</v>
      </c>
      <c r="D88" s="9"/>
      <c r="E88" s="9"/>
      <c r="F88" s="9"/>
      <c r="G88" s="9">
        <v>200</v>
      </c>
      <c r="H88" s="25"/>
      <c r="I88" s="101"/>
      <c r="J88" s="7"/>
      <c r="K88" s="9">
        <f t="shared" si="4"/>
        <v>0</v>
      </c>
    </row>
    <row r="89" spans="1:11" s="3" customFormat="1" ht="22.5" x14ac:dyDescent="0.2">
      <c r="A89" s="71" t="s">
        <v>96</v>
      </c>
      <c r="B89" s="15" t="s">
        <v>97</v>
      </c>
      <c r="C89" s="122">
        <v>500</v>
      </c>
      <c r="D89" s="9"/>
      <c r="E89" s="9"/>
      <c r="F89" s="9"/>
      <c r="G89" s="9">
        <f t="shared" si="3"/>
        <v>500</v>
      </c>
      <c r="H89" s="25"/>
      <c r="I89" s="101"/>
      <c r="J89" s="7"/>
      <c r="K89" s="9">
        <f t="shared" si="4"/>
        <v>0</v>
      </c>
    </row>
    <row r="90" spans="1:11" s="3" customFormat="1" x14ac:dyDescent="0.2">
      <c r="A90" s="71">
        <f>195</f>
        <v>195</v>
      </c>
      <c r="B90" s="15" t="s">
        <v>98</v>
      </c>
      <c r="C90" s="122">
        <v>1500</v>
      </c>
      <c r="D90" s="9"/>
      <c r="E90" s="9"/>
      <c r="F90" s="9"/>
      <c r="G90" s="9">
        <f t="shared" si="3"/>
        <v>1500</v>
      </c>
      <c r="H90" s="25">
        <v>27.27</v>
      </c>
      <c r="I90" s="101">
        <v>23.86</v>
      </c>
      <c r="J90" s="7">
        <v>31.02</v>
      </c>
      <c r="K90" s="9">
        <f t="shared" si="4"/>
        <v>82.149999999999991</v>
      </c>
    </row>
    <row r="91" spans="1:11" s="3" customFormat="1" ht="22.5" x14ac:dyDescent="0.2">
      <c r="A91" s="71">
        <v>196</v>
      </c>
      <c r="B91" s="15" t="s">
        <v>47</v>
      </c>
      <c r="C91" s="122">
        <v>30000</v>
      </c>
      <c r="D91" s="12"/>
      <c r="E91" s="10"/>
      <c r="F91" s="10"/>
      <c r="G91" s="10">
        <f>+C91+D91-E91+F91</f>
        <v>30000</v>
      </c>
      <c r="H91" s="27"/>
      <c r="I91" s="103">
        <v>32850</v>
      </c>
      <c r="J91" s="130">
        <f>468+12550+2800+34775</f>
        <v>50593</v>
      </c>
      <c r="K91" s="9">
        <f t="shared" si="4"/>
        <v>83443</v>
      </c>
    </row>
    <row r="92" spans="1:11" s="3" customFormat="1" x14ac:dyDescent="0.2">
      <c r="A92" s="71">
        <v>197</v>
      </c>
      <c r="B92" s="15" t="s">
        <v>48</v>
      </c>
      <c r="C92" s="122">
        <v>40000</v>
      </c>
      <c r="D92" s="12"/>
      <c r="E92" s="10"/>
      <c r="F92" s="10"/>
      <c r="G92" s="10">
        <f>+C92+D92-E92+F92</f>
        <v>40000</v>
      </c>
      <c r="H92" s="27">
        <v>977.5</v>
      </c>
      <c r="I92" s="103">
        <v>977.5</v>
      </c>
      <c r="J92" s="130">
        <v>977.5</v>
      </c>
      <c r="K92" s="9">
        <f t="shared" si="4"/>
        <v>2932.5</v>
      </c>
    </row>
    <row r="93" spans="1:11" s="3" customFormat="1" ht="22.5" x14ac:dyDescent="0.2">
      <c r="A93" s="71">
        <v>199</v>
      </c>
      <c r="B93" s="73" t="s">
        <v>49</v>
      </c>
      <c r="C93" s="122">
        <v>50000</v>
      </c>
      <c r="D93" s="13"/>
      <c r="E93" s="9"/>
      <c r="F93" s="9"/>
      <c r="G93" s="10">
        <f>+C93+D93-E93+F93</f>
        <v>50000</v>
      </c>
      <c r="H93" s="25"/>
      <c r="I93" s="101">
        <f>62+385</f>
        <v>447</v>
      </c>
      <c r="J93" s="7">
        <f>101.25+1679.5+25.25+950+165</f>
        <v>2921</v>
      </c>
      <c r="K93" s="9">
        <f t="shared" si="4"/>
        <v>3368</v>
      </c>
    </row>
    <row r="94" spans="1:11" s="3" customFormat="1" x14ac:dyDescent="0.2">
      <c r="A94" s="71" t="s">
        <v>99</v>
      </c>
      <c r="B94" s="15" t="s">
        <v>50</v>
      </c>
      <c r="C94" s="122"/>
      <c r="D94" s="13"/>
      <c r="E94" s="9"/>
      <c r="F94" s="9"/>
      <c r="G94" s="10"/>
      <c r="H94" s="7"/>
      <c r="I94" s="7"/>
      <c r="J94" s="7"/>
      <c r="K94" s="9">
        <f t="shared" si="4"/>
        <v>0</v>
      </c>
    </row>
    <row r="95" spans="1:11" s="3" customFormat="1" x14ac:dyDescent="0.2">
      <c r="A95" s="71">
        <v>211</v>
      </c>
      <c r="B95" s="15" t="s">
        <v>51</v>
      </c>
      <c r="C95" s="122">
        <v>185000</v>
      </c>
      <c r="D95" s="13"/>
      <c r="E95" s="9"/>
      <c r="F95" s="9"/>
      <c r="G95" s="10">
        <f t="shared" ref="G95:G113" si="5">+C95+D95-E95+F95</f>
        <v>185000</v>
      </c>
      <c r="H95" s="7">
        <v>34106</v>
      </c>
      <c r="I95" s="7">
        <f>1523.95+1039.6</f>
        <v>2563.5500000000002</v>
      </c>
      <c r="J95" s="7">
        <f>2349+505+894+2311.7+9117+25255+598+1445.25+15275</f>
        <v>57749.95</v>
      </c>
      <c r="K95" s="9">
        <f t="shared" si="4"/>
        <v>94419.5</v>
      </c>
    </row>
    <row r="96" spans="1:11" s="3" customFormat="1" ht="22.5" x14ac:dyDescent="0.2">
      <c r="A96" s="71" t="s">
        <v>100</v>
      </c>
      <c r="B96" s="15" t="s">
        <v>52</v>
      </c>
      <c r="C96" s="122">
        <v>39500</v>
      </c>
      <c r="D96" s="13"/>
      <c r="E96" s="9"/>
      <c r="F96" s="9"/>
      <c r="G96" s="10">
        <f t="shared" si="5"/>
        <v>39500</v>
      </c>
      <c r="H96" s="7"/>
      <c r="I96" s="7"/>
      <c r="J96" s="7"/>
      <c r="K96" s="9">
        <f t="shared" si="4"/>
        <v>0</v>
      </c>
    </row>
    <row r="97" spans="1:11" s="3" customFormat="1" x14ac:dyDescent="0.2">
      <c r="A97" s="71" t="s">
        <v>101</v>
      </c>
      <c r="B97" s="15" t="s">
        <v>53</v>
      </c>
      <c r="C97" s="122">
        <v>1000</v>
      </c>
      <c r="D97" s="13"/>
      <c r="E97" s="9"/>
      <c r="F97" s="9"/>
      <c r="G97" s="10">
        <f t="shared" si="5"/>
        <v>1000</v>
      </c>
      <c r="H97" s="7">
        <v>329.9</v>
      </c>
      <c r="I97" s="7"/>
      <c r="J97" s="7">
        <v>65</v>
      </c>
      <c r="K97" s="9">
        <f t="shared" si="4"/>
        <v>394.9</v>
      </c>
    </row>
    <row r="98" spans="1:11" s="3" customFormat="1" ht="22.5" x14ac:dyDescent="0.2">
      <c r="A98" s="71" t="s">
        <v>102</v>
      </c>
      <c r="B98" s="15" t="s">
        <v>54</v>
      </c>
      <c r="C98" s="122">
        <v>1000</v>
      </c>
      <c r="D98" s="13"/>
      <c r="E98" s="9"/>
      <c r="F98" s="9"/>
      <c r="G98" s="10">
        <f t="shared" si="5"/>
        <v>1000</v>
      </c>
      <c r="H98" s="7"/>
      <c r="I98" s="7">
        <f>111.95+125.65</f>
        <v>237.60000000000002</v>
      </c>
      <c r="J98" s="7">
        <v>110.85</v>
      </c>
      <c r="K98" s="9">
        <f t="shared" si="4"/>
        <v>348.45000000000005</v>
      </c>
    </row>
    <row r="99" spans="1:11" s="3" customFormat="1" ht="22.5" x14ac:dyDescent="0.2">
      <c r="A99" s="71">
        <v>244</v>
      </c>
      <c r="B99" s="15" t="s">
        <v>55</v>
      </c>
      <c r="C99" s="122">
        <v>2500</v>
      </c>
      <c r="D99" s="13"/>
      <c r="E99" s="9"/>
      <c r="F99" s="9"/>
      <c r="G99" s="10">
        <f t="shared" si="5"/>
        <v>2500</v>
      </c>
      <c r="H99" s="7"/>
      <c r="I99" s="7"/>
      <c r="J99" s="7"/>
      <c r="K99" s="9">
        <f t="shared" si="4"/>
        <v>0</v>
      </c>
    </row>
    <row r="100" spans="1:11" s="3" customFormat="1" x14ac:dyDescent="0.2">
      <c r="A100" s="71">
        <v>245</v>
      </c>
      <c r="B100" s="15" t="s">
        <v>133</v>
      </c>
      <c r="C100" s="122">
        <v>5000</v>
      </c>
      <c r="D100" s="13"/>
      <c r="E100" s="9"/>
      <c r="F100" s="9"/>
      <c r="G100" s="10">
        <f t="shared" si="5"/>
        <v>5000</v>
      </c>
      <c r="H100" s="7"/>
      <c r="I100" s="7"/>
      <c r="J100" s="7"/>
      <c r="K100" s="9">
        <f t="shared" si="4"/>
        <v>0</v>
      </c>
    </row>
    <row r="101" spans="1:11" s="3" customFormat="1" x14ac:dyDescent="0.2">
      <c r="A101" s="71">
        <v>247</v>
      </c>
      <c r="B101" s="15" t="s">
        <v>56</v>
      </c>
      <c r="C101" s="122">
        <v>500</v>
      </c>
      <c r="D101" s="13"/>
      <c r="E101" s="9"/>
      <c r="F101" s="9"/>
      <c r="G101" s="10">
        <f t="shared" si="5"/>
        <v>500</v>
      </c>
      <c r="H101" s="7"/>
      <c r="I101" s="7"/>
      <c r="J101" s="7"/>
      <c r="K101" s="9">
        <f t="shared" si="4"/>
        <v>0</v>
      </c>
    </row>
    <row r="102" spans="1:11" s="3" customFormat="1" x14ac:dyDescent="0.2">
      <c r="A102" s="71">
        <v>262</v>
      </c>
      <c r="B102" s="15" t="s">
        <v>57</v>
      </c>
      <c r="C102" s="122">
        <v>20000</v>
      </c>
      <c r="D102" s="13"/>
      <c r="E102" s="9"/>
      <c r="F102" s="9"/>
      <c r="G102" s="10">
        <f t="shared" si="5"/>
        <v>20000</v>
      </c>
      <c r="H102" s="7"/>
      <c r="I102" s="7">
        <f>1415.02+820.3</f>
        <v>2235.3199999999997</v>
      </c>
      <c r="J102" s="7">
        <f>400+1969.88+1630.17+825+2409.18</f>
        <v>7234.23</v>
      </c>
      <c r="K102" s="9">
        <f t="shared" si="4"/>
        <v>9469.5499999999993</v>
      </c>
    </row>
    <row r="103" spans="1:11" s="3" customFormat="1" ht="22.5" x14ac:dyDescent="0.2">
      <c r="A103" s="71">
        <v>266</v>
      </c>
      <c r="B103" s="15" t="s">
        <v>58</v>
      </c>
      <c r="C103" s="122">
        <v>10000</v>
      </c>
      <c r="D103" s="14"/>
      <c r="E103" s="11"/>
      <c r="F103" s="11"/>
      <c r="G103" s="10">
        <f t="shared" si="5"/>
        <v>10000</v>
      </c>
      <c r="H103" s="7"/>
      <c r="I103" s="7"/>
      <c r="J103" s="7"/>
      <c r="K103" s="9">
        <f t="shared" si="4"/>
        <v>0</v>
      </c>
    </row>
    <row r="104" spans="1:11" s="3" customFormat="1" ht="22.5" x14ac:dyDescent="0.2">
      <c r="A104" s="71" t="s">
        <v>103</v>
      </c>
      <c r="B104" s="15" t="s">
        <v>59</v>
      </c>
      <c r="C104" s="122">
        <v>1500</v>
      </c>
      <c r="D104" s="13"/>
      <c r="E104" s="9"/>
      <c r="F104" s="9"/>
      <c r="G104" s="10">
        <f t="shared" si="5"/>
        <v>1500</v>
      </c>
      <c r="H104" s="7"/>
      <c r="I104" s="7"/>
      <c r="J104" s="7">
        <v>862.5</v>
      </c>
      <c r="K104" s="9">
        <f t="shared" si="4"/>
        <v>862.5</v>
      </c>
    </row>
    <row r="105" spans="1:11" s="3" customFormat="1" ht="22.5" x14ac:dyDescent="0.2">
      <c r="A105" s="71">
        <v>268</v>
      </c>
      <c r="B105" s="15" t="s">
        <v>60</v>
      </c>
      <c r="C105" s="122">
        <v>15000</v>
      </c>
      <c r="D105" s="13"/>
      <c r="E105" s="9"/>
      <c r="F105" s="9"/>
      <c r="G105" s="10">
        <f t="shared" si="5"/>
        <v>15000</v>
      </c>
      <c r="H105" s="7"/>
      <c r="I105" s="7"/>
      <c r="J105" s="7">
        <f>250+142.9</f>
        <v>392.9</v>
      </c>
      <c r="K105" s="9">
        <f t="shared" si="4"/>
        <v>392.9</v>
      </c>
    </row>
    <row r="106" spans="1:11" s="3" customFormat="1" ht="22.5" x14ac:dyDescent="0.2">
      <c r="A106" s="71">
        <v>279</v>
      </c>
      <c r="B106" s="15" t="s">
        <v>136</v>
      </c>
      <c r="C106" s="122">
        <v>0</v>
      </c>
      <c r="D106" s="13"/>
      <c r="E106" s="9"/>
      <c r="F106" s="9"/>
      <c r="G106" s="10">
        <f t="shared" si="5"/>
        <v>0</v>
      </c>
      <c r="H106" s="7"/>
      <c r="I106" s="7"/>
      <c r="J106" s="7"/>
      <c r="K106" s="9">
        <f t="shared" si="4"/>
        <v>0</v>
      </c>
    </row>
    <row r="107" spans="1:11" s="3" customFormat="1" ht="27" customHeight="1" x14ac:dyDescent="0.2">
      <c r="A107" s="71">
        <v>283</v>
      </c>
      <c r="B107" s="15" t="s">
        <v>61</v>
      </c>
      <c r="C107" s="122">
        <v>1500</v>
      </c>
      <c r="D107" s="13"/>
      <c r="E107" s="9"/>
      <c r="F107" s="9"/>
      <c r="G107" s="10">
        <f t="shared" si="5"/>
        <v>1500</v>
      </c>
      <c r="H107" s="7"/>
      <c r="I107" s="7">
        <v>39.75</v>
      </c>
      <c r="J107" s="7">
        <v>97.75</v>
      </c>
      <c r="K107" s="9">
        <f t="shared" si="4"/>
        <v>137.5</v>
      </c>
    </row>
    <row r="108" spans="1:11" s="3" customFormat="1" ht="23.25" customHeight="1" x14ac:dyDescent="0.2">
      <c r="A108" s="71" t="s">
        <v>104</v>
      </c>
      <c r="B108" s="15" t="s">
        <v>62</v>
      </c>
      <c r="C108" s="122">
        <v>2000</v>
      </c>
      <c r="D108" s="14"/>
      <c r="E108" s="11"/>
      <c r="F108" s="11"/>
      <c r="G108" s="10">
        <f t="shared" si="5"/>
        <v>2000</v>
      </c>
      <c r="H108" s="7">
        <v>454.35</v>
      </c>
      <c r="I108" s="7"/>
      <c r="J108" s="7">
        <f>235+38</f>
        <v>273</v>
      </c>
      <c r="K108" s="9">
        <f t="shared" si="4"/>
        <v>727.35</v>
      </c>
    </row>
    <row r="109" spans="1:11" s="3" customFormat="1" ht="22.5" x14ac:dyDescent="0.2">
      <c r="A109" s="71" t="s">
        <v>105</v>
      </c>
      <c r="B109" s="15" t="s">
        <v>63</v>
      </c>
      <c r="C109" s="122">
        <v>1500</v>
      </c>
      <c r="D109" s="13"/>
      <c r="E109" s="9"/>
      <c r="F109" s="9"/>
      <c r="G109" s="10">
        <f t="shared" si="5"/>
        <v>1500</v>
      </c>
      <c r="H109" s="7"/>
      <c r="I109" s="7">
        <f>590+226.25</f>
        <v>816.25</v>
      </c>
      <c r="J109" s="7"/>
      <c r="K109" s="9">
        <f t="shared" si="4"/>
        <v>816.25</v>
      </c>
    </row>
    <row r="110" spans="1:11" s="3" customFormat="1" ht="22.5" x14ac:dyDescent="0.2">
      <c r="A110" s="71">
        <v>294</v>
      </c>
      <c r="B110" s="15" t="s">
        <v>64</v>
      </c>
      <c r="C110" s="122">
        <v>200840.29</v>
      </c>
      <c r="D110" s="13"/>
      <c r="E110" s="9"/>
      <c r="F110" s="9"/>
      <c r="G110" s="10">
        <f t="shared" si="5"/>
        <v>200840.29</v>
      </c>
      <c r="H110" s="7"/>
      <c r="I110" s="7"/>
      <c r="J110" s="7">
        <v>6320</v>
      </c>
      <c r="K110" s="9">
        <f t="shared" si="4"/>
        <v>6320</v>
      </c>
    </row>
    <row r="111" spans="1:11" s="3" customFormat="1" ht="22.5" x14ac:dyDescent="0.2">
      <c r="A111" s="71">
        <v>296</v>
      </c>
      <c r="B111" s="15" t="s">
        <v>106</v>
      </c>
      <c r="C111" s="122"/>
      <c r="D111" s="13"/>
      <c r="E111" s="9"/>
      <c r="F111" s="9"/>
      <c r="G111" s="10">
        <f t="shared" si="5"/>
        <v>0</v>
      </c>
      <c r="H111" s="7"/>
      <c r="I111" s="7"/>
      <c r="J111" s="7"/>
      <c r="K111" s="9">
        <f t="shared" si="4"/>
        <v>0</v>
      </c>
    </row>
    <row r="112" spans="1:11" s="3" customFormat="1" ht="22.5" x14ac:dyDescent="0.2">
      <c r="A112" s="71">
        <v>297</v>
      </c>
      <c r="B112" s="15" t="s">
        <v>137</v>
      </c>
      <c r="C112" s="122">
        <v>1000</v>
      </c>
      <c r="D112" s="13"/>
      <c r="E112" s="9"/>
      <c r="F112" s="9"/>
      <c r="G112" s="10">
        <f t="shared" si="5"/>
        <v>1000</v>
      </c>
      <c r="H112" s="7"/>
      <c r="I112" s="7"/>
      <c r="J112" s="7"/>
      <c r="K112" s="9">
        <f t="shared" si="4"/>
        <v>0</v>
      </c>
    </row>
    <row r="113" spans="1:11" s="3" customFormat="1" ht="22.5" x14ac:dyDescent="0.2">
      <c r="A113" s="71" t="s">
        <v>107</v>
      </c>
      <c r="B113" s="15" t="s">
        <v>65</v>
      </c>
      <c r="C113" s="122">
        <v>10000</v>
      </c>
      <c r="D113" s="13"/>
      <c r="E113" s="9"/>
      <c r="F113" s="9"/>
      <c r="G113" s="10">
        <f t="shared" si="5"/>
        <v>10000</v>
      </c>
      <c r="H113" s="7"/>
      <c r="I113" s="7"/>
      <c r="J113" s="7"/>
      <c r="K113" s="9">
        <f t="shared" si="4"/>
        <v>0</v>
      </c>
    </row>
    <row r="114" spans="1:11" s="3" customFormat="1" x14ac:dyDescent="0.2">
      <c r="A114" s="74" t="s">
        <v>108</v>
      </c>
      <c r="B114" s="75" t="s">
        <v>66</v>
      </c>
      <c r="C114" s="122"/>
      <c r="D114" s="14"/>
      <c r="E114" s="13"/>
      <c r="F114" s="9"/>
      <c r="G114" s="10"/>
      <c r="H114" s="7"/>
      <c r="I114" s="7"/>
      <c r="J114" s="7"/>
      <c r="K114" s="9">
        <f t="shared" si="4"/>
        <v>0</v>
      </c>
    </row>
    <row r="115" spans="1:11" s="3" customFormat="1" x14ac:dyDescent="0.2">
      <c r="A115" s="71">
        <v>322</v>
      </c>
      <c r="B115" s="15" t="s">
        <v>67</v>
      </c>
      <c r="C115" s="122">
        <v>5000</v>
      </c>
      <c r="D115" s="14"/>
      <c r="E115" s="13"/>
      <c r="F115" s="9"/>
      <c r="G115" s="10">
        <f>C115+D115-E115+F115</f>
        <v>5000</v>
      </c>
      <c r="H115" s="7"/>
      <c r="I115" s="7"/>
      <c r="J115" s="7"/>
      <c r="K115" s="9">
        <f t="shared" si="4"/>
        <v>0</v>
      </c>
    </row>
    <row r="116" spans="1:11" s="3" customFormat="1" ht="22.5" x14ac:dyDescent="0.2">
      <c r="A116" s="71">
        <v>324</v>
      </c>
      <c r="B116" s="76" t="s">
        <v>85</v>
      </c>
      <c r="C116" s="123"/>
      <c r="D116" s="14"/>
      <c r="E116" s="14"/>
      <c r="F116" s="11"/>
      <c r="G116" s="10">
        <f>C116+D116-E116+F116</f>
        <v>0</v>
      </c>
      <c r="H116" s="7"/>
      <c r="I116" s="7"/>
      <c r="J116" s="7"/>
      <c r="K116" s="9">
        <f t="shared" si="4"/>
        <v>0</v>
      </c>
    </row>
    <row r="117" spans="1:11" s="3" customFormat="1" x14ac:dyDescent="0.2">
      <c r="A117" s="71">
        <v>328</v>
      </c>
      <c r="B117" s="76" t="s">
        <v>68</v>
      </c>
      <c r="C117" s="123">
        <v>2500</v>
      </c>
      <c r="D117" s="11"/>
      <c r="E117" s="14"/>
      <c r="F117" s="11"/>
      <c r="G117" s="77">
        <f>C117+D117-E117+F117</f>
        <v>2500</v>
      </c>
      <c r="H117" s="7"/>
      <c r="I117" s="7"/>
      <c r="J117" s="7"/>
      <c r="K117" s="9">
        <f t="shared" si="4"/>
        <v>0</v>
      </c>
    </row>
    <row r="118" spans="1:11" s="3" customFormat="1" x14ac:dyDescent="0.2">
      <c r="A118" s="78">
        <v>329</v>
      </c>
      <c r="B118" s="79" t="s">
        <v>84</v>
      </c>
      <c r="C118" s="122">
        <v>15500</v>
      </c>
      <c r="D118" s="9"/>
      <c r="E118" s="9"/>
      <c r="F118" s="9"/>
      <c r="G118" s="9">
        <f>C118+D118-E118+F118</f>
        <v>15500</v>
      </c>
      <c r="H118" s="7">
        <v>4875</v>
      </c>
      <c r="I118" s="7"/>
      <c r="J118" s="7"/>
      <c r="K118" s="9">
        <f t="shared" si="4"/>
        <v>4875</v>
      </c>
    </row>
    <row r="119" spans="1:11" x14ac:dyDescent="0.2">
      <c r="A119" s="71" t="s">
        <v>109</v>
      </c>
      <c r="B119" s="80" t="s">
        <v>69</v>
      </c>
      <c r="C119" s="124"/>
      <c r="D119" s="10"/>
      <c r="E119" s="10"/>
      <c r="F119" s="10"/>
      <c r="G119" s="10"/>
      <c r="H119" s="27"/>
      <c r="I119" s="103"/>
      <c r="J119" s="103"/>
      <c r="K119" s="9">
        <f t="shared" ref="K119:K139" si="6">SUM(H119:J119)</f>
        <v>0</v>
      </c>
    </row>
    <row r="120" spans="1:11" x14ac:dyDescent="0.2">
      <c r="A120" s="71" t="s">
        <v>110</v>
      </c>
      <c r="B120" s="81" t="s">
        <v>70</v>
      </c>
      <c r="C120" s="125">
        <v>25480</v>
      </c>
      <c r="D120" s="9"/>
      <c r="E120" s="9"/>
      <c r="F120" s="9"/>
      <c r="G120" s="9">
        <f>+C120+D120-E120+F120</f>
        <v>25480</v>
      </c>
      <c r="H120" s="25">
        <f>7395.5+5627.17+2793.61</f>
        <v>15816.28</v>
      </c>
      <c r="I120" s="101"/>
      <c r="J120" s="101"/>
      <c r="K120" s="9">
        <f t="shared" si="6"/>
        <v>15816.28</v>
      </c>
    </row>
    <row r="121" spans="1:11" ht="22.5" x14ac:dyDescent="0.2">
      <c r="A121" s="71">
        <v>415</v>
      </c>
      <c r="B121" s="81" t="s">
        <v>71</v>
      </c>
      <c r="C121" s="125">
        <v>9500</v>
      </c>
      <c r="D121" s="9"/>
      <c r="E121" s="9"/>
      <c r="F121" s="9"/>
      <c r="G121" s="9">
        <f>+C121+D121-E121+F121</f>
        <v>9500</v>
      </c>
      <c r="H121" s="25">
        <f>3169.5+2347.33+1187.5</f>
        <v>6704.33</v>
      </c>
      <c r="I121" s="101"/>
      <c r="J121" s="101"/>
      <c r="K121" s="9">
        <f t="shared" si="6"/>
        <v>6704.33</v>
      </c>
    </row>
    <row r="122" spans="1:11" ht="22.5" x14ac:dyDescent="0.2">
      <c r="A122" s="71">
        <v>419</v>
      </c>
      <c r="B122" s="17" t="s">
        <v>72</v>
      </c>
      <c r="C122" s="126">
        <f>222727.4-1638.63</f>
        <v>221088.77</v>
      </c>
      <c r="D122" s="9"/>
      <c r="E122" s="9"/>
      <c r="F122" s="9"/>
      <c r="G122" s="9">
        <f>+C122+D122-E122+F122</f>
        <v>221088.77</v>
      </c>
      <c r="H122" s="7"/>
      <c r="I122" s="7"/>
      <c r="J122" s="7"/>
      <c r="K122" s="9">
        <f t="shared" si="6"/>
        <v>0</v>
      </c>
    </row>
    <row r="123" spans="1:11" ht="33.75" x14ac:dyDescent="0.2">
      <c r="A123" s="71">
        <v>472</v>
      </c>
      <c r="B123" s="17" t="s">
        <v>73</v>
      </c>
      <c r="C123" s="126">
        <v>58749.16</v>
      </c>
      <c r="D123" s="9"/>
      <c r="E123" s="9"/>
      <c r="F123" s="9"/>
      <c r="G123" s="9">
        <f>+C123+D123-E123+F123</f>
        <v>58749.16</v>
      </c>
      <c r="H123" s="7"/>
      <c r="I123" s="7"/>
      <c r="J123" s="7"/>
      <c r="K123" s="9">
        <f t="shared" si="6"/>
        <v>0</v>
      </c>
    </row>
    <row r="124" spans="1:11" ht="22.5" x14ac:dyDescent="0.2">
      <c r="A124" s="71"/>
      <c r="B124" s="17" t="s">
        <v>111</v>
      </c>
      <c r="C124" s="126"/>
      <c r="D124" s="9"/>
      <c r="E124" s="9"/>
      <c r="F124" s="9"/>
      <c r="G124" s="9"/>
      <c r="H124" s="7"/>
      <c r="I124" s="7"/>
      <c r="J124" s="7"/>
      <c r="K124" s="9">
        <f t="shared" si="6"/>
        <v>0</v>
      </c>
    </row>
    <row r="125" spans="1:11" ht="22.5" x14ac:dyDescent="0.2">
      <c r="A125" s="71"/>
      <c r="B125" s="17" t="s">
        <v>118</v>
      </c>
      <c r="C125" s="126">
        <v>0</v>
      </c>
      <c r="D125" s="9"/>
      <c r="E125" s="9"/>
      <c r="F125" s="9"/>
      <c r="G125" s="9">
        <f>+C125+D125-E125+F125</f>
        <v>0</v>
      </c>
      <c r="H125" s="21">
        <v>1603.14</v>
      </c>
      <c r="I125" s="7">
        <v>1603.14</v>
      </c>
      <c r="J125" s="7">
        <v>1603.14</v>
      </c>
      <c r="K125" s="9">
        <f t="shared" si="6"/>
        <v>4809.42</v>
      </c>
    </row>
    <row r="126" spans="1:11" x14ac:dyDescent="0.2">
      <c r="A126" s="71"/>
      <c r="B126" s="17" t="s">
        <v>119</v>
      </c>
      <c r="C126" s="126">
        <v>0</v>
      </c>
      <c r="D126" s="9"/>
      <c r="E126" s="9"/>
      <c r="F126" s="9"/>
      <c r="G126" s="9">
        <f>+C126+D126-E126+F126</f>
        <v>0</v>
      </c>
      <c r="H126" s="21">
        <v>930.6</v>
      </c>
      <c r="I126" s="7">
        <f>178+178+103.55+103.55</f>
        <v>563.1</v>
      </c>
      <c r="J126" s="7">
        <v>707.98</v>
      </c>
      <c r="K126" s="9">
        <f t="shared" si="6"/>
        <v>2201.6800000000003</v>
      </c>
    </row>
    <row r="127" spans="1:11" x14ac:dyDescent="0.2">
      <c r="A127" s="71"/>
      <c r="B127" s="17" t="s">
        <v>120</v>
      </c>
      <c r="C127" s="126">
        <v>0</v>
      </c>
      <c r="D127" s="9"/>
      <c r="E127" s="9"/>
      <c r="F127" s="9"/>
      <c r="G127" s="9">
        <f>+C127+D127-E127+F127</f>
        <v>0</v>
      </c>
      <c r="H127" s="21">
        <f>750+2823.9+2560.8+2504.1</f>
        <v>8638.8000000000011</v>
      </c>
      <c r="I127" s="106"/>
      <c r="J127" s="7"/>
      <c r="K127" s="9">
        <f t="shared" si="6"/>
        <v>8638.8000000000011</v>
      </c>
    </row>
    <row r="128" spans="1:11" ht="22.5" x14ac:dyDescent="0.2">
      <c r="A128" s="71"/>
      <c r="B128" s="17" t="s">
        <v>121</v>
      </c>
      <c r="C128" s="126">
        <v>0</v>
      </c>
      <c r="D128" s="9"/>
      <c r="E128" s="9"/>
      <c r="F128" s="9"/>
      <c r="G128" s="9">
        <f>+C128+D128-E128+F128</f>
        <v>0</v>
      </c>
      <c r="H128" s="21"/>
      <c r="I128" s="7"/>
      <c r="J128" s="7"/>
      <c r="K128" s="9">
        <f t="shared" si="6"/>
        <v>0</v>
      </c>
    </row>
    <row r="129" spans="1:11" x14ac:dyDescent="0.2">
      <c r="A129" s="71"/>
      <c r="B129" s="17" t="s">
        <v>122</v>
      </c>
      <c r="C129" s="126">
        <v>0</v>
      </c>
      <c r="D129" s="9"/>
      <c r="E129" s="9"/>
      <c r="F129" s="9"/>
      <c r="G129" s="9">
        <f>+C129+D129-E129+F129</f>
        <v>0</v>
      </c>
      <c r="H129" s="21">
        <v>1524.77</v>
      </c>
      <c r="I129" s="7">
        <v>975.65</v>
      </c>
      <c r="J129" s="7">
        <v>1218.5999999999999</v>
      </c>
      <c r="K129" s="9">
        <f t="shared" si="6"/>
        <v>3719.02</v>
      </c>
    </row>
    <row r="130" spans="1:11" x14ac:dyDescent="0.2">
      <c r="A130" s="71"/>
      <c r="B130" s="22" t="s">
        <v>138</v>
      </c>
      <c r="C130" s="126">
        <v>0</v>
      </c>
      <c r="D130" s="11"/>
      <c r="E130" s="11"/>
      <c r="F130" s="11"/>
      <c r="G130" s="11"/>
      <c r="H130" s="23"/>
      <c r="I130" s="104"/>
      <c r="J130" s="104"/>
      <c r="K130" s="9">
        <f t="shared" si="6"/>
        <v>0</v>
      </c>
    </row>
    <row r="131" spans="1:11" x14ac:dyDescent="0.2">
      <c r="A131" s="71"/>
      <c r="B131" s="22" t="s">
        <v>123</v>
      </c>
      <c r="C131" s="126">
        <v>0</v>
      </c>
      <c r="D131" s="11"/>
      <c r="E131" s="11"/>
      <c r="F131" s="11"/>
      <c r="G131" s="11"/>
      <c r="H131" s="23"/>
      <c r="I131" s="104"/>
      <c r="J131" s="104"/>
      <c r="K131" s="9">
        <f t="shared" si="6"/>
        <v>0</v>
      </c>
    </row>
    <row r="132" spans="1:11" ht="22.5" x14ac:dyDescent="0.2">
      <c r="A132" s="71"/>
      <c r="B132" s="22" t="s">
        <v>124</v>
      </c>
      <c r="C132" s="126">
        <v>0</v>
      </c>
      <c r="D132" s="11"/>
      <c r="E132" s="11"/>
      <c r="F132" s="11"/>
      <c r="G132" s="11"/>
      <c r="H132" s="23"/>
      <c r="I132" s="104"/>
      <c r="J132" s="104"/>
      <c r="K132" s="9">
        <f t="shared" si="6"/>
        <v>0</v>
      </c>
    </row>
    <row r="133" spans="1:11" ht="22.5" x14ac:dyDescent="0.2">
      <c r="A133" s="71"/>
      <c r="B133" s="22" t="s">
        <v>125</v>
      </c>
      <c r="C133" s="126">
        <v>0</v>
      </c>
      <c r="D133" s="11"/>
      <c r="E133" s="11"/>
      <c r="F133" s="11"/>
      <c r="G133" s="11"/>
      <c r="H133" s="23"/>
      <c r="I133" s="104"/>
      <c r="J133" s="104"/>
      <c r="K133" s="9">
        <f t="shared" si="6"/>
        <v>0</v>
      </c>
    </row>
    <row r="134" spans="1:11" x14ac:dyDescent="0.2">
      <c r="A134" s="71"/>
      <c r="B134" s="22" t="s">
        <v>126</v>
      </c>
      <c r="C134" s="126">
        <v>0</v>
      </c>
      <c r="D134" s="11"/>
      <c r="E134" s="11"/>
      <c r="F134" s="11"/>
      <c r="G134" s="11"/>
      <c r="H134" s="23">
        <v>207.65</v>
      </c>
      <c r="I134" s="104">
        <v>207.65</v>
      </c>
      <c r="J134" s="104">
        <v>207.65</v>
      </c>
      <c r="K134" s="9">
        <f t="shared" si="6"/>
        <v>622.95000000000005</v>
      </c>
    </row>
    <row r="135" spans="1:11" x14ac:dyDescent="0.2">
      <c r="A135" s="71"/>
      <c r="B135" s="22" t="s">
        <v>127</v>
      </c>
      <c r="C135" s="126">
        <v>0</v>
      </c>
      <c r="D135" s="11"/>
      <c r="E135" s="11"/>
      <c r="F135" s="11"/>
      <c r="G135" s="11">
        <f>+C135+D135-E135+F135</f>
        <v>0</v>
      </c>
      <c r="H135" s="23">
        <f>566.1+792.9+816.3+416.97+740.4</f>
        <v>3332.6700000000005</v>
      </c>
      <c r="I135" s="105">
        <v>740.4</v>
      </c>
      <c r="J135" s="104">
        <v>740.4</v>
      </c>
      <c r="K135" s="9">
        <f t="shared" si="6"/>
        <v>4813.47</v>
      </c>
    </row>
    <row r="136" spans="1:11" x14ac:dyDescent="0.2">
      <c r="A136" s="71"/>
      <c r="B136" s="22" t="s">
        <v>135</v>
      </c>
      <c r="C136" s="127">
        <v>0</v>
      </c>
      <c r="D136" s="11"/>
      <c r="E136" s="11"/>
      <c r="F136" s="11"/>
      <c r="G136" s="11">
        <f>+C136+D136-E136+F136</f>
        <v>0</v>
      </c>
      <c r="H136" s="23"/>
      <c r="I136" s="104"/>
      <c r="J136" s="104"/>
      <c r="K136" s="9">
        <f t="shared" si="6"/>
        <v>0</v>
      </c>
    </row>
    <row r="137" spans="1:11" ht="33.75" x14ac:dyDescent="0.2">
      <c r="A137" s="71"/>
      <c r="B137" s="22" t="s">
        <v>129</v>
      </c>
      <c r="C137" s="127"/>
      <c r="D137" s="11"/>
      <c r="E137" s="11"/>
      <c r="F137" s="11"/>
      <c r="G137" s="11"/>
      <c r="H137" s="23"/>
      <c r="I137" s="104"/>
      <c r="J137" s="104"/>
      <c r="K137" s="9">
        <f t="shared" si="6"/>
        <v>0</v>
      </c>
    </row>
    <row r="138" spans="1:11" ht="33.75" x14ac:dyDescent="0.2">
      <c r="A138" s="71"/>
      <c r="B138" s="22" t="s">
        <v>128</v>
      </c>
      <c r="C138" s="127"/>
      <c r="D138" s="11"/>
      <c r="E138" s="11"/>
      <c r="F138" s="11"/>
      <c r="G138" s="11"/>
      <c r="H138" s="23"/>
      <c r="I138" s="104"/>
      <c r="J138" s="104"/>
      <c r="K138" s="9">
        <f t="shared" si="6"/>
        <v>0</v>
      </c>
    </row>
    <row r="139" spans="1:11" ht="12.75" thickBot="1" x14ac:dyDescent="0.25">
      <c r="A139" s="71"/>
      <c r="B139" s="22" t="s">
        <v>139</v>
      </c>
      <c r="C139" s="127"/>
      <c r="D139" s="11"/>
      <c r="E139" s="11"/>
      <c r="F139" s="11"/>
      <c r="G139" s="11"/>
      <c r="H139" s="23">
        <v>-1794.72</v>
      </c>
      <c r="I139" s="104"/>
      <c r="J139" s="104"/>
      <c r="K139" s="9">
        <f t="shared" si="6"/>
        <v>-1794.72</v>
      </c>
    </row>
    <row r="140" spans="1:11" ht="12.75" thickBot="1" x14ac:dyDescent="0.25">
      <c r="A140" s="82"/>
      <c r="B140" s="83" t="s">
        <v>74</v>
      </c>
      <c r="C140" s="126">
        <f>SUM(C53:C139)</f>
        <v>3557378.2700000005</v>
      </c>
      <c r="D140" s="13">
        <f>SUM(D53:D139)</f>
        <v>0</v>
      </c>
      <c r="E140" s="13">
        <f>SUM(E53:E139)</f>
        <v>0</v>
      </c>
      <c r="F140" s="13">
        <f>SUM(F53:F139)</f>
        <v>0</v>
      </c>
      <c r="G140" s="13">
        <f>SUM(G53:G139)</f>
        <v>3557378.2700000005</v>
      </c>
      <c r="H140" s="13">
        <f t="shared" ref="H140:K140" si="7">SUM(H53:H139)</f>
        <v>218981.96999999997</v>
      </c>
      <c r="I140" s="13">
        <f t="shared" si="7"/>
        <v>190354.84</v>
      </c>
      <c r="J140" s="13">
        <f t="shared" si="7"/>
        <v>365674.25000000006</v>
      </c>
      <c r="K140" s="13">
        <f t="shared" si="7"/>
        <v>775011.06000000017</v>
      </c>
    </row>
    <row r="141" spans="1:11" ht="23.25" thickBot="1" x14ac:dyDescent="0.25">
      <c r="A141" s="92"/>
      <c r="B141" s="94" t="s">
        <v>143</v>
      </c>
      <c r="C141" s="128"/>
      <c r="D141" s="95"/>
      <c r="E141" s="95"/>
      <c r="F141" s="93"/>
      <c r="G141" s="93"/>
      <c r="H141" s="93"/>
      <c r="I141" s="93"/>
      <c r="J141" s="93"/>
      <c r="K141" s="96"/>
    </row>
  </sheetData>
  <mergeCells count="30">
    <mergeCell ref="B14:H14"/>
    <mergeCell ref="B15:H15"/>
    <mergeCell ref="B7:H7"/>
    <mergeCell ref="B13:H13"/>
    <mergeCell ref="B6:H6"/>
    <mergeCell ref="B8:H8"/>
    <mergeCell ref="B10:H10"/>
    <mergeCell ref="B11:H11"/>
    <mergeCell ref="B12:H12"/>
    <mergeCell ref="B1:H1"/>
    <mergeCell ref="B2:H2"/>
    <mergeCell ref="B3:H3"/>
    <mergeCell ref="B4:H4"/>
    <mergeCell ref="B5:H5"/>
    <mergeCell ref="D51:F51"/>
    <mergeCell ref="B16:G16"/>
    <mergeCell ref="D17:F17"/>
    <mergeCell ref="B50:G50"/>
    <mergeCell ref="B45:H45"/>
    <mergeCell ref="B46:H46"/>
    <mergeCell ref="B38:H38"/>
    <mergeCell ref="B39:H39"/>
    <mergeCell ref="B40:H40"/>
    <mergeCell ref="B42:H42"/>
    <mergeCell ref="B43:H43"/>
    <mergeCell ref="B41:H41"/>
    <mergeCell ref="B48:H48"/>
    <mergeCell ref="B49:H49"/>
    <mergeCell ref="B36:H36"/>
    <mergeCell ref="B37:H37"/>
  </mergeCells>
  <pageMargins left="1.5748031496062993" right="0.51181102362204722" top="1.5748031496062993" bottom="1.1811023622047245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selection activeCell="C28" sqref="C28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139" t="s">
        <v>83</v>
      </c>
      <c r="C1" s="139"/>
      <c r="D1" s="139"/>
      <c r="E1" s="139"/>
      <c r="F1" s="139"/>
      <c r="G1" s="139"/>
    </row>
    <row r="2" spans="2:7" x14ac:dyDescent="0.2">
      <c r="B2" s="139" t="s">
        <v>75</v>
      </c>
      <c r="C2" s="139"/>
      <c r="D2" s="139"/>
      <c r="E2" s="139"/>
      <c r="F2" s="139"/>
      <c r="G2" s="139"/>
    </row>
    <row r="3" spans="2:7" x14ac:dyDescent="0.2">
      <c r="B3" s="139" t="s">
        <v>76</v>
      </c>
      <c r="C3" s="139"/>
      <c r="D3" s="139"/>
      <c r="E3" s="139"/>
      <c r="F3" s="139"/>
      <c r="G3" s="139"/>
    </row>
    <row r="4" spans="2:7" x14ac:dyDescent="0.2">
      <c r="B4" s="139" t="s">
        <v>77</v>
      </c>
      <c r="C4" s="139"/>
      <c r="D4" s="139"/>
      <c r="E4" s="139"/>
      <c r="F4" s="139"/>
      <c r="G4" s="139"/>
    </row>
    <row r="5" spans="2:7" x14ac:dyDescent="0.2">
      <c r="B5" s="139" t="s">
        <v>78</v>
      </c>
      <c r="C5" s="139"/>
      <c r="D5" s="139"/>
      <c r="E5" s="139"/>
      <c r="F5" s="139"/>
      <c r="G5" s="139"/>
    </row>
    <row r="6" spans="2:7" x14ac:dyDescent="0.2">
      <c r="B6" s="139" t="s">
        <v>113</v>
      </c>
      <c r="C6" s="139"/>
      <c r="D6" s="139"/>
      <c r="E6" s="139"/>
      <c r="F6" s="139"/>
      <c r="G6" s="139"/>
    </row>
    <row r="7" spans="2:7" x14ac:dyDescent="0.2">
      <c r="B7" s="139" t="s">
        <v>142</v>
      </c>
      <c r="C7" s="139"/>
      <c r="D7" s="139"/>
      <c r="E7" s="139"/>
      <c r="F7" s="139"/>
      <c r="G7" s="139"/>
    </row>
    <row r="8" spans="2:7" x14ac:dyDescent="0.2">
      <c r="B8" s="139" t="s">
        <v>145</v>
      </c>
      <c r="C8" s="139"/>
      <c r="D8" s="139"/>
      <c r="E8" s="139"/>
      <c r="F8" s="139"/>
      <c r="G8" s="139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139" t="s">
        <v>79</v>
      </c>
      <c r="C10" s="139"/>
      <c r="D10" s="139"/>
      <c r="E10" s="139"/>
      <c r="F10" s="139"/>
      <c r="G10" s="139"/>
    </row>
    <row r="11" spans="2:7" x14ac:dyDescent="0.2">
      <c r="B11" s="139" t="s">
        <v>80</v>
      </c>
      <c r="C11" s="139"/>
      <c r="D11" s="139"/>
      <c r="E11" s="139"/>
      <c r="F11" s="139"/>
      <c r="G11" s="139"/>
    </row>
    <row r="12" spans="2:7" x14ac:dyDescent="0.2">
      <c r="B12" s="139" t="s">
        <v>81</v>
      </c>
      <c r="C12" s="139"/>
      <c r="D12" s="139"/>
      <c r="E12" s="139"/>
      <c r="F12" s="139"/>
      <c r="G12" s="139"/>
    </row>
    <row r="13" spans="2:7" ht="20.25" customHeight="1" x14ac:dyDescent="0.2">
      <c r="B13" s="139"/>
      <c r="C13" s="139"/>
      <c r="D13" s="139"/>
      <c r="E13" s="139"/>
      <c r="F13" s="139"/>
      <c r="G13" s="139"/>
    </row>
    <row r="14" spans="2:7" x14ac:dyDescent="0.2">
      <c r="B14" s="139" t="s">
        <v>112</v>
      </c>
      <c r="C14" s="139"/>
      <c r="D14" s="139"/>
      <c r="E14" s="139"/>
      <c r="F14" s="139"/>
      <c r="G14" s="139"/>
    </row>
    <row r="15" spans="2:7" ht="13.5" customHeight="1" thickBot="1" x14ac:dyDescent="0.25">
      <c r="B15" s="140" t="s">
        <v>0</v>
      </c>
      <c r="C15" s="140"/>
      <c r="D15" s="140"/>
      <c r="E15" s="140"/>
      <c r="F15" s="140"/>
      <c r="G15" s="140"/>
    </row>
    <row r="16" spans="2:7" ht="13.5" customHeight="1" thickBot="1" x14ac:dyDescent="0.25">
      <c r="B16" s="20"/>
      <c r="C16" s="20"/>
      <c r="D16" s="20"/>
      <c r="E16" s="20"/>
      <c r="F16" s="20"/>
      <c r="G16" s="20"/>
    </row>
    <row r="17" spans="2:7" ht="27.75" thickBot="1" x14ac:dyDescent="0.25">
      <c r="B17" s="32" t="s">
        <v>2</v>
      </c>
      <c r="C17" s="33" t="s">
        <v>114</v>
      </c>
      <c r="D17" s="34" t="s">
        <v>3</v>
      </c>
      <c r="E17" s="35" t="s">
        <v>4</v>
      </c>
      <c r="F17" s="36" t="s">
        <v>115</v>
      </c>
      <c r="G17" s="37" t="s">
        <v>5</v>
      </c>
    </row>
    <row r="18" spans="2:7" ht="12.75" x14ac:dyDescent="0.2">
      <c r="B18" s="40" t="s">
        <v>7</v>
      </c>
      <c r="C18" s="41">
        <f>+'INGRESOS Y EGRESOS'!C19</f>
        <v>29938.7</v>
      </c>
      <c r="D18" s="42"/>
      <c r="E18" s="43"/>
      <c r="F18" s="44"/>
      <c r="G18" s="30">
        <f>+C18+D18-E18+F18</f>
        <v>29938.7</v>
      </c>
    </row>
    <row r="19" spans="2:7" ht="12.75" x14ac:dyDescent="0.2">
      <c r="B19" s="28" t="s">
        <v>8</v>
      </c>
      <c r="C19" s="41">
        <f>234965.58*12</f>
        <v>2819586.96</v>
      </c>
      <c r="D19" s="41"/>
      <c r="E19" s="46"/>
      <c r="F19" s="47"/>
      <c r="G19" s="30">
        <f t="shared" ref="G19:G29" si="0">+C19+D19-E19+F19</f>
        <v>2819586.96</v>
      </c>
    </row>
    <row r="20" spans="2:7" ht="38.25" x14ac:dyDescent="0.2">
      <c r="B20" s="28" t="s">
        <v>134</v>
      </c>
      <c r="C20" s="48"/>
      <c r="D20" s="41"/>
      <c r="E20" s="46"/>
      <c r="F20" s="47"/>
      <c r="G20" s="30">
        <f t="shared" si="0"/>
        <v>0</v>
      </c>
    </row>
    <row r="21" spans="2:7" ht="25.5" x14ac:dyDescent="0.2">
      <c r="B21" s="28" t="s">
        <v>131</v>
      </c>
      <c r="C21" s="48">
        <v>41640.29</v>
      </c>
      <c r="D21" s="41"/>
      <c r="E21" s="46"/>
      <c r="F21" s="47"/>
      <c r="G21" s="30">
        <f t="shared" si="0"/>
        <v>41640.29</v>
      </c>
    </row>
    <row r="22" spans="2:7" ht="25.5" x14ac:dyDescent="0.2">
      <c r="B22" s="28" t="s">
        <v>9</v>
      </c>
      <c r="C22" s="49"/>
      <c r="D22" s="50"/>
      <c r="E22" s="43"/>
      <c r="F22" s="51"/>
      <c r="G22" s="30">
        <f t="shared" si="0"/>
        <v>0</v>
      </c>
    </row>
    <row r="23" spans="2:7" ht="12.75" x14ac:dyDescent="0.2">
      <c r="B23" s="28" t="s">
        <v>141</v>
      </c>
      <c r="C23" s="49">
        <v>28811.35</v>
      </c>
      <c r="D23" s="50"/>
      <c r="E23" s="43"/>
      <c r="F23" s="51"/>
      <c r="G23" s="30">
        <f t="shared" si="0"/>
        <v>28811.35</v>
      </c>
    </row>
    <row r="24" spans="2:7" ht="12.75" x14ac:dyDescent="0.2">
      <c r="B24" s="28" t="s">
        <v>10</v>
      </c>
      <c r="C24" s="49">
        <v>621900.97</v>
      </c>
      <c r="D24" s="50"/>
      <c r="E24" s="43"/>
      <c r="F24" s="51"/>
      <c r="G24" s="30">
        <f t="shared" si="0"/>
        <v>621900.97</v>
      </c>
    </row>
    <row r="25" spans="2:7" ht="12.75" x14ac:dyDescent="0.2">
      <c r="B25" s="28" t="s">
        <v>135</v>
      </c>
      <c r="C25" s="52"/>
      <c r="D25" s="50"/>
      <c r="E25" s="43"/>
      <c r="F25" s="51"/>
      <c r="G25" s="30">
        <f t="shared" si="0"/>
        <v>0</v>
      </c>
    </row>
    <row r="26" spans="2:7" ht="25.5" x14ac:dyDescent="0.2">
      <c r="B26" s="28" t="s">
        <v>11</v>
      </c>
      <c r="C26" s="41">
        <v>15500</v>
      </c>
      <c r="D26" s="41"/>
      <c r="E26" s="46"/>
      <c r="F26" s="47"/>
      <c r="G26" s="30">
        <f t="shared" si="0"/>
        <v>15500</v>
      </c>
    </row>
    <row r="27" spans="2:7" ht="12.75" x14ac:dyDescent="0.2">
      <c r="B27" s="28" t="s">
        <v>12</v>
      </c>
      <c r="C27" s="41"/>
      <c r="D27" s="41"/>
      <c r="E27" s="46"/>
      <c r="F27" s="47"/>
      <c r="G27" s="30">
        <f t="shared" si="0"/>
        <v>0</v>
      </c>
    </row>
    <row r="28" spans="2:7" ht="25.5" x14ac:dyDescent="0.2">
      <c r="B28" s="28" t="s">
        <v>116</v>
      </c>
      <c r="C28" s="49"/>
      <c r="D28" s="53"/>
      <c r="E28" s="54"/>
      <c r="F28" s="55"/>
      <c r="G28" s="30">
        <f t="shared" si="0"/>
        <v>0</v>
      </c>
    </row>
    <row r="29" spans="2:7" ht="25.5" x14ac:dyDescent="0.2">
      <c r="B29" s="28" t="s">
        <v>13</v>
      </c>
      <c r="C29" s="49"/>
      <c r="D29" s="50"/>
      <c r="E29" s="43"/>
      <c r="F29" s="51"/>
      <c r="G29" s="30">
        <f t="shared" si="0"/>
        <v>0</v>
      </c>
    </row>
    <row r="30" spans="2:7" ht="13.5" thickBot="1" x14ac:dyDescent="0.25">
      <c r="B30" s="56" t="s">
        <v>132</v>
      </c>
      <c r="C30" s="57"/>
      <c r="D30" s="50"/>
      <c r="E30" s="43"/>
      <c r="F30" s="51"/>
      <c r="G30" s="31"/>
    </row>
    <row r="31" spans="2:7" ht="12.75" x14ac:dyDescent="0.2">
      <c r="B31" s="56" t="s">
        <v>117</v>
      </c>
      <c r="C31" s="57"/>
      <c r="D31" s="50"/>
      <c r="E31" s="43"/>
      <c r="F31" s="51"/>
      <c r="G31" s="58">
        <f>C31+D31+E31-+F31</f>
        <v>0</v>
      </c>
    </row>
    <row r="32" spans="2:7" ht="13.5" thickBot="1" x14ac:dyDescent="0.25">
      <c r="B32" s="59" t="s">
        <v>14</v>
      </c>
      <c r="C32" s="60">
        <f t="shared" ref="C32:G32" si="1">SUM(C18:C31)</f>
        <v>3557378.2700000005</v>
      </c>
      <c r="D32" s="60">
        <f t="shared" si="1"/>
        <v>0</v>
      </c>
      <c r="E32" s="60">
        <f t="shared" si="1"/>
        <v>0</v>
      </c>
      <c r="F32" s="60">
        <f t="shared" si="1"/>
        <v>0</v>
      </c>
      <c r="G32" s="60">
        <f t="shared" si="1"/>
        <v>3557378.2700000005</v>
      </c>
    </row>
    <row r="33" spans="2:7" ht="12.75" x14ac:dyDescent="0.2">
      <c r="B33" s="29"/>
      <c r="C33" s="84"/>
      <c r="D33" s="84"/>
      <c r="E33" s="84"/>
      <c r="F33" s="84"/>
      <c r="G33" s="84"/>
    </row>
    <row r="34" spans="2:7" ht="12.75" x14ac:dyDescent="0.2">
      <c r="B34" s="29"/>
      <c r="C34" s="84"/>
      <c r="D34" s="84"/>
      <c r="E34" s="84"/>
      <c r="F34" s="84"/>
      <c r="G34" s="84"/>
    </row>
    <row r="35" spans="2:7" x14ac:dyDescent="0.2">
      <c r="B35" s="139" t="s">
        <v>83</v>
      </c>
      <c r="C35" s="139"/>
      <c r="D35" s="139"/>
      <c r="E35" s="139"/>
      <c r="F35" s="139"/>
      <c r="G35" s="139"/>
    </row>
    <row r="36" spans="2:7" x14ac:dyDescent="0.2">
      <c r="B36" s="139" t="s">
        <v>75</v>
      </c>
      <c r="C36" s="139"/>
      <c r="D36" s="139"/>
      <c r="E36" s="139"/>
      <c r="F36" s="139"/>
      <c r="G36" s="139"/>
    </row>
    <row r="37" spans="2:7" x14ac:dyDescent="0.2">
      <c r="B37" s="139" t="s">
        <v>76</v>
      </c>
      <c r="C37" s="139"/>
      <c r="D37" s="139"/>
      <c r="E37" s="139"/>
      <c r="F37" s="139"/>
      <c r="G37" s="139"/>
    </row>
    <row r="38" spans="2:7" x14ac:dyDescent="0.2">
      <c r="B38" s="139" t="s">
        <v>77</v>
      </c>
      <c r="C38" s="139"/>
      <c r="D38" s="139"/>
      <c r="E38" s="139"/>
      <c r="F38" s="139"/>
      <c r="G38" s="139"/>
    </row>
    <row r="39" spans="2:7" x14ac:dyDescent="0.2">
      <c r="B39" s="139" t="s">
        <v>78</v>
      </c>
      <c r="C39" s="139"/>
      <c r="D39" s="139"/>
      <c r="E39" s="139"/>
      <c r="F39" s="139"/>
      <c r="G39" s="139"/>
    </row>
    <row r="40" spans="2:7" x14ac:dyDescent="0.2">
      <c r="B40" s="139" t="s">
        <v>113</v>
      </c>
      <c r="C40" s="139"/>
      <c r="D40" s="139"/>
      <c r="E40" s="139"/>
      <c r="F40" s="139"/>
      <c r="G40" s="139"/>
    </row>
    <row r="41" spans="2:7" x14ac:dyDescent="0.2">
      <c r="B41" s="139" t="s">
        <v>142</v>
      </c>
      <c r="C41" s="139"/>
      <c r="D41" s="139"/>
      <c r="E41" s="139"/>
      <c r="F41" s="139"/>
      <c r="G41" s="139"/>
    </row>
    <row r="42" spans="2:7" x14ac:dyDescent="0.2">
      <c r="B42" s="139" t="s">
        <v>145</v>
      </c>
      <c r="C42" s="139"/>
      <c r="D42" s="139"/>
      <c r="E42" s="139"/>
      <c r="F42" s="139"/>
      <c r="G42" s="139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139" t="s">
        <v>79</v>
      </c>
      <c r="C44" s="139"/>
      <c r="D44" s="139"/>
      <c r="E44" s="139"/>
      <c r="F44" s="139"/>
      <c r="G44" s="139"/>
    </row>
    <row r="45" spans="2:7" x14ac:dyDescent="0.2">
      <c r="B45" s="139" t="s">
        <v>80</v>
      </c>
      <c r="C45" s="139"/>
      <c r="D45" s="139"/>
      <c r="E45" s="139"/>
      <c r="F45" s="139"/>
      <c r="G45" s="139"/>
    </row>
    <row r="46" spans="2:7" x14ac:dyDescent="0.2">
      <c r="B46" s="18"/>
      <c r="C46" s="18"/>
      <c r="D46" s="18"/>
      <c r="E46" s="18"/>
      <c r="F46" s="18"/>
      <c r="G46" s="18"/>
    </row>
    <row r="47" spans="2:7" x14ac:dyDescent="0.2">
      <c r="B47" s="139" t="s">
        <v>81</v>
      </c>
      <c r="C47" s="139"/>
      <c r="D47" s="139"/>
      <c r="E47" s="139"/>
      <c r="F47" s="139"/>
      <c r="G47" s="139"/>
    </row>
    <row r="48" spans="2:7" x14ac:dyDescent="0.2">
      <c r="B48" s="139"/>
      <c r="C48" s="139"/>
      <c r="D48" s="139"/>
      <c r="E48" s="139"/>
      <c r="F48" s="139"/>
      <c r="G48" s="139"/>
    </row>
    <row r="49" spans="1:7" x14ac:dyDescent="0.2">
      <c r="B49" s="141" t="s">
        <v>112</v>
      </c>
      <c r="C49" s="141"/>
      <c r="D49" s="141"/>
      <c r="E49" s="141"/>
      <c r="F49" s="141"/>
      <c r="G49" s="141"/>
    </row>
    <row r="50" spans="1:7" x14ac:dyDescent="0.2">
      <c r="B50" s="1"/>
      <c r="C50" s="5"/>
      <c r="D50" s="19"/>
      <c r="E50" s="19"/>
      <c r="F50" s="19"/>
      <c r="G50" s="19"/>
    </row>
    <row r="51" spans="1:7" ht="12.75" thickBot="1" x14ac:dyDescent="0.25">
      <c r="B51" s="142" t="s">
        <v>81</v>
      </c>
      <c r="C51" s="142"/>
      <c r="D51" s="142"/>
      <c r="E51" s="142"/>
      <c r="F51" s="142"/>
      <c r="G51" s="19"/>
    </row>
    <row r="52" spans="1:7" ht="12.75" thickBot="1" x14ac:dyDescent="0.25">
      <c r="B52" s="143" t="s">
        <v>15</v>
      </c>
      <c r="C52" s="144"/>
      <c r="D52" s="145" t="s">
        <v>1</v>
      </c>
      <c r="E52" s="146"/>
      <c r="F52" s="147"/>
      <c r="G52" s="19"/>
    </row>
    <row r="53" spans="1:7" ht="27.75" thickBot="1" x14ac:dyDescent="0.25">
      <c r="A53" s="61"/>
      <c r="B53" s="62" t="s">
        <v>2</v>
      </c>
      <c r="C53" s="119" t="s">
        <v>114</v>
      </c>
      <c r="D53" s="63" t="s">
        <v>3</v>
      </c>
      <c r="E53" s="64" t="s">
        <v>4</v>
      </c>
      <c r="F53" s="65" t="s">
        <v>115</v>
      </c>
      <c r="G53" s="66" t="s">
        <v>5</v>
      </c>
    </row>
    <row r="54" spans="1:7" x14ac:dyDescent="0.2">
      <c r="A54" s="69">
        <v>0</v>
      </c>
      <c r="B54" s="70" t="s">
        <v>16</v>
      </c>
      <c r="C54" s="120"/>
      <c r="D54" s="8"/>
      <c r="E54" s="8"/>
      <c r="F54" s="8"/>
      <c r="G54" s="9"/>
    </row>
    <row r="55" spans="1:7" x14ac:dyDescent="0.2">
      <c r="A55" s="71">
        <v>11</v>
      </c>
      <c r="B55" s="15" t="s">
        <v>17</v>
      </c>
      <c r="C55" s="121">
        <v>188400</v>
      </c>
      <c r="D55" s="9"/>
      <c r="E55" s="9"/>
      <c r="F55" s="9"/>
      <c r="G55" s="9">
        <f t="shared" ref="G55:G91" si="2">+C55+D55-E55+F55</f>
        <v>188400</v>
      </c>
    </row>
    <row r="56" spans="1:7" ht="22.5" x14ac:dyDescent="0.2">
      <c r="A56" s="71">
        <v>15</v>
      </c>
      <c r="B56" s="15" t="s">
        <v>18</v>
      </c>
      <c r="C56" s="121">
        <v>6000</v>
      </c>
      <c r="D56" s="9"/>
      <c r="E56" s="9"/>
      <c r="F56" s="9"/>
      <c r="G56" s="9">
        <f t="shared" si="2"/>
        <v>6000</v>
      </c>
    </row>
    <row r="57" spans="1:7" x14ac:dyDescent="0.2">
      <c r="A57" s="71">
        <v>22</v>
      </c>
      <c r="B57" s="15" t="s">
        <v>19</v>
      </c>
      <c r="C57" s="121">
        <v>117360</v>
      </c>
      <c r="D57" s="9"/>
      <c r="E57" s="9"/>
      <c r="F57" s="9"/>
      <c r="G57" s="9">
        <f t="shared" si="2"/>
        <v>117360</v>
      </c>
    </row>
    <row r="58" spans="1:7" ht="22.5" x14ac:dyDescent="0.2">
      <c r="A58" s="71">
        <v>27</v>
      </c>
      <c r="B58" s="15" t="s">
        <v>20</v>
      </c>
      <c r="C58" s="121">
        <v>6000</v>
      </c>
      <c r="D58" s="9"/>
      <c r="E58" s="9"/>
      <c r="F58" s="9"/>
      <c r="G58" s="9">
        <f t="shared" si="2"/>
        <v>6000</v>
      </c>
    </row>
    <row r="59" spans="1:7" x14ac:dyDescent="0.2">
      <c r="A59" s="71">
        <v>51</v>
      </c>
      <c r="B59" s="15" t="s">
        <v>21</v>
      </c>
      <c r="C59" s="121">
        <v>32624.59</v>
      </c>
      <c r="D59" s="9"/>
      <c r="E59" s="9"/>
      <c r="F59" s="9"/>
      <c r="G59" s="9">
        <f t="shared" si="2"/>
        <v>32624.59</v>
      </c>
    </row>
    <row r="60" spans="1:7" x14ac:dyDescent="0.2">
      <c r="A60" s="71">
        <v>61</v>
      </c>
      <c r="B60" s="15" t="s">
        <v>22</v>
      </c>
      <c r="C60" s="121">
        <f>284160+12000</f>
        <v>296160</v>
      </c>
      <c r="D60" s="9"/>
      <c r="E60" s="9"/>
      <c r="F60" s="9"/>
      <c r="G60" s="9">
        <f t="shared" si="2"/>
        <v>296160</v>
      </c>
    </row>
    <row r="61" spans="1:7" ht="22.5" x14ac:dyDescent="0.2">
      <c r="A61" s="71">
        <v>63</v>
      </c>
      <c r="B61" s="15" t="s">
        <v>23</v>
      </c>
      <c r="C61" s="121">
        <v>108000</v>
      </c>
      <c r="D61" s="9"/>
      <c r="E61" s="9"/>
      <c r="F61" s="9"/>
      <c r="G61" s="9">
        <f t="shared" si="2"/>
        <v>108000</v>
      </c>
    </row>
    <row r="62" spans="1:7" x14ac:dyDescent="0.2">
      <c r="A62" s="71" t="s">
        <v>86</v>
      </c>
      <c r="B62" s="15" t="s">
        <v>24</v>
      </c>
      <c r="C62" s="121">
        <v>25480</v>
      </c>
      <c r="D62" s="9"/>
      <c r="E62" s="9"/>
      <c r="F62" s="24"/>
      <c r="G62" s="9">
        <f t="shared" si="2"/>
        <v>25480</v>
      </c>
    </row>
    <row r="63" spans="1:7" ht="22.5" x14ac:dyDescent="0.2">
      <c r="A63" s="71">
        <v>72</v>
      </c>
      <c r="B63" s="15" t="s">
        <v>25</v>
      </c>
      <c r="C63" s="121">
        <v>25480</v>
      </c>
      <c r="D63" s="9"/>
      <c r="E63" s="9"/>
      <c r="F63" s="9"/>
      <c r="G63" s="9">
        <f t="shared" si="2"/>
        <v>25480</v>
      </c>
    </row>
    <row r="64" spans="1:7" x14ac:dyDescent="0.2">
      <c r="A64" s="72" t="s">
        <v>87</v>
      </c>
      <c r="B64" s="15" t="s">
        <v>26</v>
      </c>
      <c r="C64" s="121">
        <v>20000</v>
      </c>
      <c r="D64" s="9"/>
      <c r="E64" s="9"/>
      <c r="F64" s="9"/>
      <c r="G64" s="9">
        <f t="shared" si="2"/>
        <v>20000</v>
      </c>
    </row>
    <row r="65" spans="1:7" x14ac:dyDescent="0.2">
      <c r="A65" s="71" t="s">
        <v>88</v>
      </c>
      <c r="B65" s="15" t="s">
        <v>27</v>
      </c>
      <c r="C65" s="122"/>
      <c r="D65" s="9"/>
      <c r="E65" s="9"/>
      <c r="F65" s="9"/>
      <c r="G65" s="9">
        <f t="shared" si="2"/>
        <v>0</v>
      </c>
    </row>
    <row r="66" spans="1:7" s="3" customFormat="1" x14ac:dyDescent="0.2">
      <c r="A66" s="71">
        <v>111</v>
      </c>
      <c r="B66" s="15" t="s">
        <v>28</v>
      </c>
      <c r="C66" s="122">
        <v>3500</v>
      </c>
      <c r="D66" s="9"/>
      <c r="E66" s="9"/>
      <c r="F66" s="9"/>
      <c r="G66" s="9">
        <f t="shared" si="2"/>
        <v>3500</v>
      </c>
    </row>
    <row r="67" spans="1:7" s="3" customFormat="1" x14ac:dyDescent="0.2">
      <c r="A67" s="71">
        <v>112</v>
      </c>
      <c r="B67" s="15" t="s">
        <v>29</v>
      </c>
      <c r="C67" s="122">
        <v>5000</v>
      </c>
      <c r="D67" s="9"/>
      <c r="E67" s="9"/>
      <c r="F67" s="9"/>
      <c r="G67" s="9">
        <f t="shared" si="2"/>
        <v>5000</v>
      </c>
    </row>
    <row r="68" spans="1:7" s="3" customFormat="1" x14ac:dyDescent="0.2">
      <c r="A68" s="71">
        <v>113</v>
      </c>
      <c r="B68" s="15" t="s">
        <v>30</v>
      </c>
      <c r="C68" s="122">
        <v>10000</v>
      </c>
      <c r="D68" s="9"/>
      <c r="E68" s="9"/>
      <c r="F68" s="9"/>
      <c r="G68" s="9">
        <f t="shared" si="2"/>
        <v>10000</v>
      </c>
    </row>
    <row r="69" spans="1:7" s="3" customFormat="1" x14ac:dyDescent="0.2">
      <c r="A69" s="71">
        <v>114</v>
      </c>
      <c r="B69" s="15" t="s">
        <v>31</v>
      </c>
      <c r="C69" s="122">
        <v>250</v>
      </c>
      <c r="D69" s="9"/>
      <c r="E69" s="9"/>
      <c r="F69" s="9"/>
      <c r="G69" s="9">
        <f t="shared" si="2"/>
        <v>250</v>
      </c>
    </row>
    <row r="70" spans="1:7" s="3" customFormat="1" ht="22.5" x14ac:dyDescent="0.2">
      <c r="A70" s="71">
        <v>115</v>
      </c>
      <c r="B70" s="15" t="s">
        <v>32</v>
      </c>
      <c r="C70" s="122">
        <v>1000</v>
      </c>
      <c r="D70" s="9"/>
      <c r="E70" s="9"/>
      <c r="F70" s="9"/>
      <c r="G70" s="9">
        <f t="shared" si="2"/>
        <v>1000</v>
      </c>
    </row>
    <row r="71" spans="1:7" s="3" customFormat="1" x14ac:dyDescent="0.2">
      <c r="A71" s="71">
        <v>121</v>
      </c>
      <c r="B71" s="15" t="s">
        <v>33</v>
      </c>
      <c r="C71" s="122">
        <v>700</v>
      </c>
      <c r="D71" s="9"/>
      <c r="E71" s="9"/>
      <c r="F71" s="9"/>
      <c r="G71" s="9">
        <f t="shared" si="2"/>
        <v>700</v>
      </c>
    </row>
    <row r="72" spans="1:7" s="3" customFormat="1" x14ac:dyDescent="0.2">
      <c r="A72" s="71">
        <v>122</v>
      </c>
      <c r="B72" s="15" t="s">
        <v>130</v>
      </c>
      <c r="C72" s="122">
        <v>9500</v>
      </c>
      <c r="D72" s="9"/>
      <c r="E72" s="9"/>
      <c r="F72" s="9"/>
      <c r="G72" s="9">
        <f t="shared" si="2"/>
        <v>9500</v>
      </c>
    </row>
    <row r="73" spans="1:7" s="3" customFormat="1" x14ac:dyDescent="0.2">
      <c r="A73" s="71">
        <v>131</v>
      </c>
      <c r="B73" s="15" t="s">
        <v>34</v>
      </c>
      <c r="C73" s="122">
        <v>465000</v>
      </c>
      <c r="D73" s="9"/>
      <c r="E73" s="9"/>
      <c r="F73" s="9"/>
      <c r="G73" s="9">
        <f t="shared" si="2"/>
        <v>465000</v>
      </c>
    </row>
    <row r="74" spans="1:7" s="3" customFormat="1" x14ac:dyDescent="0.2">
      <c r="A74" s="71" t="s">
        <v>89</v>
      </c>
      <c r="B74" s="15" t="s">
        <v>35</v>
      </c>
      <c r="C74" s="122">
        <v>160000</v>
      </c>
      <c r="D74" s="9"/>
      <c r="E74" s="9"/>
      <c r="F74" s="9"/>
      <c r="G74" s="9">
        <f t="shared" si="2"/>
        <v>160000</v>
      </c>
    </row>
    <row r="75" spans="1:7" s="3" customFormat="1" x14ac:dyDescent="0.2">
      <c r="A75" s="71" t="s">
        <v>90</v>
      </c>
      <c r="B75" s="15" t="s">
        <v>36</v>
      </c>
      <c r="C75" s="122">
        <v>30000</v>
      </c>
      <c r="D75" s="9"/>
      <c r="E75" s="9"/>
      <c r="F75" s="9"/>
      <c r="G75" s="9">
        <f t="shared" si="2"/>
        <v>30000</v>
      </c>
    </row>
    <row r="76" spans="1:7" s="3" customFormat="1" ht="22.5" x14ac:dyDescent="0.2">
      <c r="A76" s="71">
        <v>151</v>
      </c>
      <c r="B76" s="15" t="s">
        <v>37</v>
      </c>
      <c r="C76" s="122">
        <v>103725</v>
      </c>
      <c r="D76" s="9"/>
      <c r="E76" s="9"/>
      <c r="F76" s="9"/>
      <c r="G76" s="9">
        <f t="shared" si="2"/>
        <v>103725</v>
      </c>
    </row>
    <row r="77" spans="1:7" s="3" customFormat="1" ht="22.5" x14ac:dyDescent="0.2">
      <c r="A77" s="71">
        <v>152</v>
      </c>
      <c r="B77" s="15" t="s">
        <v>38</v>
      </c>
      <c r="C77" s="122">
        <v>2500</v>
      </c>
      <c r="D77" s="9"/>
      <c r="E77" s="9"/>
      <c r="F77" s="9"/>
      <c r="G77" s="9">
        <f t="shared" si="2"/>
        <v>2500</v>
      </c>
    </row>
    <row r="78" spans="1:7" s="3" customFormat="1" ht="22.5" x14ac:dyDescent="0.2">
      <c r="A78" s="71">
        <v>153</v>
      </c>
      <c r="B78" s="15" t="s">
        <v>39</v>
      </c>
      <c r="C78" s="122">
        <v>8500</v>
      </c>
      <c r="D78" s="9"/>
      <c r="E78" s="9"/>
      <c r="F78" s="9"/>
      <c r="G78" s="9">
        <f t="shared" si="2"/>
        <v>8500</v>
      </c>
    </row>
    <row r="79" spans="1:7" s="3" customFormat="1" ht="22.5" x14ac:dyDescent="0.2">
      <c r="A79" s="71">
        <v>155</v>
      </c>
      <c r="B79" s="15" t="s">
        <v>40</v>
      </c>
      <c r="C79" s="122">
        <v>56640.29</v>
      </c>
      <c r="D79" s="9"/>
      <c r="E79" s="9"/>
      <c r="F79" s="9"/>
      <c r="G79" s="9">
        <f t="shared" si="2"/>
        <v>56640.29</v>
      </c>
    </row>
    <row r="80" spans="1:7" s="3" customFormat="1" ht="22.5" x14ac:dyDescent="0.2">
      <c r="A80" s="71">
        <v>161</v>
      </c>
      <c r="B80" s="15" t="s">
        <v>91</v>
      </c>
      <c r="C80" s="122">
        <v>2500</v>
      </c>
      <c r="D80" s="9"/>
      <c r="E80" s="9"/>
      <c r="F80" s="9"/>
      <c r="G80" s="9">
        <f t="shared" si="2"/>
        <v>2500</v>
      </c>
    </row>
    <row r="81" spans="1:7" s="3" customFormat="1" ht="22.5" x14ac:dyDescent="0.2">
      <c r="A81" s="71">
        <v>164</v>
      </c>
      <c r="B81" s="15" t="s">
        <v>41</v>
      </c>
      <c r="C81" s="122">
        <v>35000</v>
      </c>
      <c r="D81" s="9"/>
      <c r="E81" s="9"/>
      <c r="F81" s="9"/>
      <c r="G81" s="9">
        <f t="shared" si="2"/>
        <v>35000</v>
      </c>
    </row>
    <row r="82" spans="1:7" s="3" customFormat="1" ht="22.5" x14ac:dyDescent="0.2">
      <c r="A82" s="71" t="s">
        <v>92</v>
      </c>
      <c r="B82" s="15" t="s">
        <v>42</v>
      </c>
      <c r="C82" s="122">
        <v>1500</v>
      </c>
      <c r="D82" s="9"/>
      <c r="E82" s="9"/>
      <c r="F82" s="9"/>
      <c r="G82" s="9">
        <f t="shared" si="2"/>
        <v>1500</v>
      </c>
    </row>
    <row r="83" spans="1:7" s="3" customFormat="1" ht="22.5" x14ac:dyDescent="0.2">
      <c r="A83" s="71">
        <v>169</v>
      </c>
      <c r="B83" s="15" t="s">
        <v>93</v>
      </c>
      <c r="C83" s="122">
        <v>5000</v>
      </c>
      <c r="D83" s="9"/>
      <c r="E83" s="9"/>
      <c r="F83" s="9"/>
      <c r="G83" s="9">
        <f t="shared" si="2"/>
        <v>5000</v>
      </c>
    </row>
    <row r="84" spans="1:7" s="3" customFormat="1" ht="22.5" x14ac:dyDescent="0.2">
      <c r="A84" s="71">
        <v>182</v>
      </c>
      <c r="B84" s="15" t="s">
        <v>94</v>
      </c>
      <c r="C84" s="122">
        <v>15000</v>
      </c>
      <c r="D84" s="9"/>
      <c r="E84" s="9"/>
      <c r="F84" s="9"/>
      <c r="G84" s="9">
        <f t="shared" si="2"/>
        <v>15000</v>
      </c>
    </row>
    <row r="85" spans="1:7" s="3" customFormat="1" x14ac:dyDescent="0.2">
      <c r="A85" s="71">
        <v>183</v>
      </c>
      <c r="B85" s="15" t="s">
        <v>43</v>
      </c>
      <c r="C85" s="122">
        <v>5000</v>
      </c>
      <c r="D85" s="9"/>
      <c r="E85" s="9"/>
      <c r="F85" s="9"/>
      <c r="G85" s="9">
        <f t="shared" si="2"/>
        <v>5000</v>
      </c>
    </row>
    <row r="86" spans="1:7" s="3" customFormat="1" x14ac:dyDescent="0.2">
      <c r="A86" s="71">
        <v>185</v>
      </c>
      <c r="B86" s="15" t="s">
        <v>44</v>
      </c>
      <c r="C86" s="122">
        <v>15000</v>
      </c>
      <c r="D86" s="9"/>
      <c r="E86" s="9"/>
      <c r="F86" s="9"/>
      <c r="G86" s="9">
        <f t="shared" si="2"/>
        <v>15000</v>
      </c>
    </row>
    <row r="87" spans="1:7" s="3" customFormat="1" ht="22.5" x14ac:dyDescent="0.2">
      <c r="A87" s="71">
        <v>186</v>
      </c>
      <c r="B87" s="15" t="s">
        <v>45</v>
      </c>
      <c r="C87" s="122">
        <v>5500</v>
      </c>
      <c r="D87" s="9"/>
      <c r="E87" s="9"/>
      <c r="F87" s="9"/>
      <c r="G87" s="9">
        <f t="shared" si="2"/>
        <v>5500</v>
      </c>
    </row>
    <row r="88" spans="1:7" s="3" customFormat="1" ht="22.5" x14ac:dyDescent="0.2">
      <c r="A88" s="71">
        <v>189</v>
      </c>
      <c r="B88" s="15" t="s">
        <v>46</v>
      </c>
      <c r="C88" s="122">
        <v>833200.17</v>
      </c>
      <c r="D88" s="9"/>
      <c r="E88" s="9"/>
      <c r="F88" s="9"/>
      <c r="G88" s="9">
        <f t="shared" si="2"/>
        <v>833200.17</v>
      </c>
    </row>
    <row r="89" spans="1:7" s="3" customFormat="1" ht="22.5" x14ac:dyDescent="0.2">
      <c r="A89" s="71">
        <v>191</v>
      </c>
      <c r="B89" s="15" t="s">
        <v>95</v>
      </c>
      <c r="C89" s="122">
        <v>200</v>
      </c>
      <c r="D89" s="9"/>
      <c r="E89" s="9"/>
      <c r="F89" s="9"/>
      <c r="G89" s="9">
        <v>200</v>
      </c>
    </row>
    <row r="90" spans="1:7" s="3" customFormat="1" ht="22.5" x14ac:dyDescent="0.2">
      <c r="A90" s="71" t="s">
        <v>96</v>
      </c>
      <c r="B90" s="15" t="s">
        <v>97</v>
      </c>
      <c r="C90" s="122">
        <v>500</v>
      </c>
      <c r="D90" s="9"/>
      <c r="E90" s="9"/>
      <c r="F90" s="9"/>
      <c r="G90" s="9">
        <f t="shared" si="2"/>
        <v>500</v>
      </c>
    </row>
    <row r="91" spans="1:7" s="3" customFormat="1" ht="22.5" x14ac:dyDescent="0.2">
      <c r="A91" s="71">
        <f>195</f>
        <v>195</v>
      </c>
      <c r="B91" s="15" t="s">
        <v>98</v>
      </c>
      <c r="C91" s="122">
        <v>1500</v>
      </c>
      <c r="D91" s="9"/>
      <c r="E91" s="9"/>
      <c r="F91" s="9"/>
      <c r="G91" s="9">
        <f t="shared" si="2"/>
        <v>1500</v>
      </c>
    </row>
    <row r="92" spans="1:7" s="3" customFormat="1" ht="22.5" x14ac:dyDescent="0.2">
      <c r="A92" s="71">
        <v>196</v>
      </c>
      <c r="B92" s="15" t="s">
        <v>47</v>
      </c>
      <c r="C92" s="122">
        <v>30000</v>
      </c>
      <c r="D92" s="12"/>
      <c r="E92" s="10"/>
      <c r="F92" s="10"/>
      <c r="G92" s="10">
        <f>+C92+D92-E92+F92</f>
        <v>30000</v>
      </c>
    </row>
    <row r="93" spans="1:7" s="3" customFormat="1" x14ac:dyDescent="0.2">
      <c r="A93" s="71">
        <v>197</v>
      </c>
      <c r="B93" s="15" t="s">
        <v>48</v>
      </c>
      <c r="C93" s="122">
        <v>40000</v>
      </c>
      <c r="D93" s="12"/>
      <c r="E93" s="10"/>
      <c r="F93" s="10"/>
      <c r="G93" s="10">
        <f>+C93+D93-E93+F93</f>
        <v>40000</v>
      </c>
    </row>
    <row r="94" spans="1:7" s="3" customFormat="1" ht="22.5" x14ac:dyDescent="0.2">
      <c r="A94" s="71">
        <v>199</v>
      </c>
      <c r="B94" s="73" t="s">
        <v>49</v>
      </c>
      <c r="C94" s="122">
        <v>50000</v>
      </c>
      <c r="D94" s="13"/>
      <c r="E94" s="9"/>
      <c r="F94" s="9"/>
      <c r="G94" s="10">
        <f>+C94+D94-E94+F94</f>
        <v>50000</v>
      </c>
    </row>
    <row r="95" spans="1:7" s="3" customFormat="1" x14ac:dyDescent="0.2">
      <c r="A95" s="71" t="s">
        <v>99</v>
      </c>
      <c r="B95" s="15" t="s">
        <v>50</v>
      </c>
      <c r="C95" s="122"/>
      <c r="D95" s="13"/>
      <c r="E95" s="9"/>
      <c r="F95" s="9"/>
      <c r="G95" s="10"/>
    </row>
    <row r="96" spans="1:7" s="3" customFormat="1" x14ac:dyDescent="0.2">
      <c r="A96" s="71">
        <v>211</v>
      </c>
      <c r="B96" s="15" t="s">
        <v>51</v>
      </c>
      <c r="C96" s="122">
        <v>185000</v>
      </c>
      <c r="D96" s="13"/>
      <c r="E96" s="9"/>
      <c r="F96" s="9"/>
      <c r="G96" s="10">
        <f t="shared" ref="G96:G114" si="3">+C96+D96-E96+F96</f>
        <v>185000</v>
      </c>
    </row>
    <row r="97" spans="1:7" s="3" customFormat="1" ht="22.5" x14ac:dyDescent="0.2">
      <c r="A97" s="71" t="s">
        <v>100</v>
      </c>
      <c r="B97" s="15" t="s">
        <v>52</v>
      </c>
      <c r="C97" s="122">
        <v>39500</v>
      </c>
      <c r="D97" s="13"/>
      <c r="E97" s="9"/>
      <c r="F97" s="9"/>
      <c r="G97" s="10">
        <f t="shared" si="3"/>
        <v>39500</v>
      </c>
    </row>
    <row r="98" spans="1:7" s="3" customFormat="1" x14ac:dyDescent="0.2">
      <c r="A98" s="71" t="s">
        <v>101</v>
      </c>
      <c r="B98" s="15" t="s">
        <v>53</v>
      </c>
      <c r="C98" s="122">
        <v>1000</v>
      </c>
      <c r="D98" s="13"/>
      <c r="E98" s="9"/>
      <c r="F98" s="9"/>
      <c r="G98" s="10">
        <f t="shared" si="3"/>
        <v>1000</v>
      </c>
    </row>
    <row r="99" spans="1:7" s="3" customFormat="1" ht="22.5" x14ac:dyDescent="0.2">
      <c r="A99" s="71" t="s">
        <v>102</v>
      </c>
      <c r="B99" s="15" t="s">
        <v>54</v>
      </c>
      <c r="C99" s="122">
        <v>1000</v>
      </c>
      <c r="D99" s="13"/>
      <c r="E99" s="9"/>
      <c r="F99" s="9"/>
      <c r="G99" s="10">
        <f t="shared" si="3"/>
        <v>1000</v>
      </c>
    </row>
    <row r="100" spans="1:7" s="3" customFormat="1" ht="22.5" x14ac:dyDescent="0.2">
      <c r="A100" s="71">
        <v>244</v>
      </c>
      <c r="B100" s="15" t="s">
        <v>55</v>
      </c>
      <c r="C100" s="122">
        <v>2500</v>
      </c>
      <c r="D100" s="13"/>
      <c r="E100" s="9"/>
      <c r="F100" s="9"/>
      <c r="G100" s="10">
        <f t="shared" si="3"/>
        <v>2500</v>
      </c>
    </row>
    <row r="101" spans="1:7" s="3" customFormat="1" x14ac:dyDescent="0.2">
      <c r="A101" s="71">
        <v>245</v>
      </c>
      <c r="B101" s="15" t="s">
        <v>133</v>
      </c>
      <c r="C101" s="122">
        <v>5000</v>
      </c>
      <c r="D101" s="13"/>
      <c r="E101" s="9"/>
      <c r="F101" s="9"/>
      <c r="G101" s="10">
        <f t="shared" si="3"/>
        <v>5000</v>
      </c>
    </row>
    <row r="102" spans="1:7" s="3" customFormat="1" x14ac:dyDescent="0.2">
      <c r="A102" s="71">
        <v>247</v>
      </c>
      <c r="B102" s="15" t="s">
        <v>56</v>
      </c>
      <c r="C102" s="122">
        <v>500</v>
      </c>
      <c r="D102" s="13"/>
      <c r="E102" s="9"/>
      <c r="F102" s="9"/>
      <c r="G102" s="10">
        <f t="shared" si="3"/>
        <v>500</v>
      </c>
    </row>
    <row r="103" spans="1:7" s="3" customFormat="1" x14ac:dyDescent="0.2">
      <c r="A103" s="71">
        <v>262</v>
      </c>
      <c r="B103" s="15" t="s">
        <v>57</v>
      </c>
      <c r="C103" s="122">
        <v>20000</v>
      </c>
      <c r="D103" s="13"/>
      <c r="E103" s="9"/>
      <c r="F103" s="9"/>
      <c r="G103" s="10">
        <f t="shared" si="3"/>
        <v>20000</v>
      </c>
    </row>
    <row r="104" spans="1:7" s="3" customFormat="1" ht="22.5" x14ac:dyDescent="0.2">
      <c r="A104" s="71">
        <v>266</v>
      </c>
      <c r="B104" s="15" t="s">
        <v>58</v>
      </c>
      <c r="C104" s="122">
        <v>10000</v>
      </c>
      <c r="D104" s="14"/>
      <c r="E104" s="11"/>
      <c r="F104" s="11"/>
      <c r="G104" s="10">
        <f t="shared" si="3"/>
        <v>10000</v>
      </c>
    </row>
    <row r="105" spans="1:7" s="3" customFormat="1" ht="22.5" x14ac:dyDescent="0.2">
      <c r="A105" s="71" t="s">
        <v>103</v>
      </c>
      <c r="B105" s="15" t="s">
        <v>59</v>
      </c>
      <c r="C105" s="122">
        <v>1500</v>
      </c>
      <c r="D105" s="13"/>
      <c r="E105" s="9"/>
      <c r="F105" s="9"/>
      <c r="G105" s="10">
        <f t="shared" si="3"/>
        <v>1500</v>
      </c>
    </row>
    <row r="106" spans="1:7" s="3" customFormat="1" ht="22.5" x14ac:dyDescent="0.2">
      <c r="A106" s="71">
        <v>268</v>
      </c>
      <c r="B106" s="15" t="s">
        <v>60</v>
      </c>
      <c r="C106" s="122">
        <v>15000</v>
      </c>
      <c r="D106" s="13"/>
      <c r="E106" s="9"/>
      <c r="F106" s="9"/>
      <c r="G106" s="10">
        <f t="shared" si="3"/>
        <v>15000</v>
      </c>
    </row>
    <row r="107" spans="1:7" s="3" customFormat="1" ht="22.5" x14ac:dyDescent="0.2">
      <c r="A107" s="71">
        <v>279</v>
      </c>
      <c r="B107" s="15" t="s">
        <v>136</v>
      </c>
      <c r="C107" s="122">
        <v>0</v>
      </c>
      <c r="D107" s="13"/>
      <c r="E107" s="9"/>
      <c r="F107" s="9"/>
      <c r="G107" s="10">
        <f t="shared" si="3"/>
        <v>0</v>
      </c>
    </row>
    <row r="108" spans="1:7" s="3" customFormat="1" x14ac:dyDescent="0.2">
      <c r="A108" s="71">
        <v>283</v>
      </c>
      <c r="B108" s="15" t="s">
        <v>61</v>
      </c>
      <c r="C108" s="122">
        <v>1500</v>
      </c>
      <c r="D108" s="13"/>
      <c r="E108" s="9"/>
      <c r="F108" s="9"/>
      <c r="G108" s="10">
        <f t="shared" si="3"/>
        <v>1500</v>
      </c>
    </row>
    <row r="109" spans="1:7" s="3" customFormat="1" x14ac:dyDescent="0.2">
      <c r="A109" s="71" t="s">
        <v>104</v>
      </c>
      <c r="B109" s="15" t="s">
        <v>62</v>
      </c>
      <c r="C109" s="122">
        <v>2000</v>
      </c>
      <c r="D109" s="14"/>
      <c r="E109" s="11"/>
      <c r="F109" s="11"/>
      <c r="G109" s="10">
        <f t="shared" si="3"/>
        <v>2000</v>
      </c>
    </row>
    <row r="110" spans="1:7" s="3" customFormat="1" ht="22.5" x14ac:dyDescent="0.2">
      <c r="A110" s="71" t="s">
        <v>105</v>
      </c>
      <c r="B110" s="15" t="s">
        <v>63</v>
      </c>
      <c r="C110" s="122">
        <v>1500</v>
      </c>
      <c r="D110" s="13"/>
      <c r="E110" s="9"/>
      <c r="F110" s="9"/>
      <c r="G110" s="10">
        <f t="shared" si="3"/>
        <v>1500</v>
      </c>
    </row>
    <row r="111" spans="1:7" s="3" customFormat="1" ht="22.5" x14ac:dyDescent="0.2">
      <c r="A111" s="71">
        <v>294</v>
      </c>
      <c r="B111" s="15" t="s">
        <v>64</v>
      </c>
      <c r="C111" s="122">
        <v>200840.29</v>
      </c>
      <c r="D111" s="13"/>
      <c r="E111" s="9"/>
      <c r="F111" s="9"/>
      <c r="G111" s="10">
        <f t="shared" si="3"/>
        <v>200840.29</v>
      </c>
    </row>
    <row r="112" spans="1:7" s="3" customFormat="1" ht="22.5" x14ac:dyDescent="0.2">
      <c r="A112" s="71">
        <v>296</v>
      </c>
      <c r="B112" s="15" t="s">
        <v>106</v>
      </c>
      <c r="C112" s="122"/>
      <c r="D112" s="13"/>
      <c r="E112" s="9"/>
      <c r="F112" s="9"/>
      <c r="G112" s="10">
        <f t="shared" si="3"/>
        <v>0</v>
      </c>
    </row>
    <row r="113" spans="1:7" s="3" customFormat="1" ht="22.5" x14ac:dyDescent="0.2">
      <c r="A113" s="71">
        <v>297</v>
      </c>
      <c r="B113" s="15" t="s">
        <v>137</v>
      </c>
      <c r="C113" s="122">
        <v>1000</v>
      </c>
      <c r="D113" s="13"/>
      <c r="E113" s="9"/>
      <c r="F113" s="9"/>
      <c r="G113" s="10">
        <f t="shared" si="3"/>
        <v>1000</v>
      </c>
    </row>
    <row r="114" spans="1:7" s="3" customFormat="1" ht="22.5" x14ac:dyDescent="0.2">
      <c r="A114" s="71" t="s">
        <v>107</v>
      </c>
      <c r="B114" s="15" t="s">
        <v>65</v>
      </c>
      <c r="C114" s="122">
        <v>10000</v>
      </c>
      <c r="D114" s="13"/>
      <c r="E114" s="9"/>
      <c r="F114" s="9"/>
      <c r="G114" s="10">
        <f t="shared" si="3"/>
        <v>10000</v>
      </c>
    </row>
    <row r="115" spans="1:7" s="3" customFormat="1" x14ac:dyDescent="0.2">
      <c r="A115" s="74" t="s">
        <v>108</v>
      </c>
      <c r="B115" s="75" t="s">
        <v>66</v>
      </c>
      <c r="C115" s="122"/>
      <c r="D115" s="14"/>
      <c r="E115" s="13"/>
      <c r="F115" s="9"/>
      <c r="G115" s="10"/>
    </row>
    <row r="116" spans="1:7" s="3" customFormat="1" x14ac:dyDescent="0.2">
      <c r="A116" s="71">
        <v>322</v>
      </c>
      <c r="B116" s="15" t="s">
        <v>67</v>
      </c>
      <c r="C116" s="122">
        <v>5000</v>
      </c>
      <c r="D116" s="14"/>
      <c r="E116" s="13"/>
      <c r="F116" s="9"/>
      <c r="G116" s="10">
        <f>C116+D116-E116+F116</f>
        <v>5000</v>
      </c>
    </row>
    <row r="117" spans="1:7" s="3" customFormat="1" ht="22.5" x14ac:dyDescent="0.2">
      <c r="A117" s="71">
        <v>324</v>
      </c>
      <c r="B117" s="76" t="s">
        <v>85</v>
      </c>
      <c r="C117" s="123"/>
      <c r="D117" s="14"/>
      <c r="E117" s="14"/>
      <c r="F117" s="11"/>
      <c r="G117" s="10">
        <f>C117+D117-E117+F117</f>
        <v>0</v>
      </c>
    </row>
    <row r="118" spans="1:7" s="3" customFormat="1" x14ac:dyDescent="0.2">
      <c r="A118" s="71">
        <v>328</v>
      </c>
      <c r="B118" s="76" t="s">
        <v>68</v>
      </c>
      <c r="C118" s="123">
        <v>2500</v>
      </c>
      <c r="D118" s="11"/>
      <c r="E118" s="14"/>
      <c r="F118" s="11"/>
      <c r="G118" s="77">
        <f>C118+D118-E118+F118</f>
        <v>2500</v>
      </c>
    </row>
    <row r="119" spans="1:7" s="3" customFormat="1" x14ac:dyDescent="0.2">
      <c r="A119" s="78">
        <v>329</v>
      </c>
      <c r="B119" s="79" t="s">
        <v>84</v>
      </c>
      <c r="C119" s="122">
        <v>15500</v>
      </c>
      <c r="D119" s="9"/>
      <c r="E119" s="9"/>
      <c r="F119" s="9"/>
      <c r="G119" s="9">
        <f>C119+D119-E119+F119</f>
        <v>15500</v>
      </c>
    </row>
    <row r="120" spans="1:7" s="3" customFormat="1" x14ac:dyDescent="0.2">
      <c r="A120" s="71" t="s">
        <v>109</v>
      </c>
      <c r="B120" s="80" t="s">
        <v>69</v>
      </c>
      <c r="C120" s="124"/>
      <c r="D120" s="10"/>
      <c r="E120" s="10"/>
      <c r="F120" s="10"/>
      <c r="G120" s="10"/>
    </row>
    <row r="121" spans="1:7" ht="22.5" x14ac:dyDescent="0.2">
      <c r="A121" s="71" t="s">
        <v>110</v>
      </c>
      <c r="B121" s="81" t="s">
        <v>70</v>
      </c>
      <c r="C121" s="125">
        <v>25480</v>
      </c>
      <c r="D121" s="9"/>
      <c r="E121" s="9"/>
      <c r="F121" s="9"/>
      <c r="G121" s="9">
        <f>+C121+D121-E121+F121</f>
        <v>25480</v>
      </c>
    </row>
    <row r="122" spans="1:7" ht="22.5" x14ac:dyDescent="0.2">
      <c r="A122" s="71">
        <v>415</v>
      </c>
      <c r="B122" s="81" t="s">
        <v>71</v>
      </c>
      <c r="C122" s="125">
        <v>9500</v>
      </c>
      <c r="D122" s="9"/>
      <c r="E122" s="9"/>
      <c r="F122" s="9"/>
      <c r="G122" s="9">
        <f>+C122+D122-E122+F122</f>
        <v>9500</v>
      </c>
    </row>
    <row r="123" spans="1:7" ht="22.5" x14ac:dyDescent="0.2">
      <c r="A123" s="71">
        <v>419</v>
      </c>
      <c r="B123" s="17" t="s">
        <v>72</v>
      </c>
      <c r="C123" s="126">
        <f>222727.4-1638.63</f>
        <v>221088.77</v>
      </c>
      <c r="D123" s="9"/>
      <c r="E123" s="9"/>
      <c r="F123" s="9"/>
      <c r="G123" s="9">
        <f>+C123+D123-E123+F123</f>
        <v>221088.77</v>
      </c>
    </row>
    <row r="124" spans="1:7" ht="33.75" x14ac:dyDescent="0.2">
      <c r="A124" s="71">
        <v>472</v>
      </c>
      <c r="B124" s="17" t="s">
        <v>73</v>
      </c>
      <c r="C124" s="126">
        <v>58749.16</v>
      </c>
      <c r="D124" s="9"/>
      <c r="E124" s="9"/>
      <c r="F124" s="9"/>
      <c r="G124" s="9">
        <f>+C124+D124-E124+F124</f>
        <v>58749.16</v>
      </c>
    </row>
    <row r="125" spans="1:7" ht="33.75" x14ac:dyDescent="0.2">
      <c r="A125" s="71"/>
      <c r="B125" s="17" t="s">
        <v>111</v>
      </c>
      <c r="C125" s="126"/>
      <c r="D125" s="9"/>
      <c r="E125" s="9"/>
      <c r="F125" s="9"/>
      <c r="G125" s="9"/>
    </row>
    <row r="126" spans="1:7" ht="22.5" x14ac:dyDescent="0.2">
      <c r="A126" s="71"/>
      <c r="B126" s="17" t="s">
        <v>118</v>
      </c>
      <c r="C126" s="126">
        <v>0</v>
      </c>
      <c r="D126" s="9"/>
      <c r="E126" s="9"/>
      <c r="F126" s="9"/>
      <c r="G126" s="9">
        <f>+C126+D126-E126+F126</f>
        <v>0</v>
      </c>
    </row>
    <row r="127" spans="1:7" ht="22.5" x14ac:dyDescent="0.2">
      <c r="A127" s="71"/>
      <c r="B127" s="17" t="s">
        <v>119</v>
      </c>
      <c r="C127" s="126">
        <v>0</v>
      </c>
      <c r="D127" s="9"/>
      <c r="E127" s="9"/>
      <c r="F127" s="9"/>
      <c r="G127" s="9">
        <f>+C127+D127-E127+F127</f>
        <v>0</v>
      </c>
    </row>
    <row r="128" spans="1:7" x14ac:dyDescent="0.2">
      <c r="A128" s="71"/>
      <c r="B128" s="17" t="s">
        <v>120</v>
      </c>
      <c r="C128" s="126">
        <v>0</v>
      </c>
      <c r="D128" s="9"/>
      <c r="E128" s="9"/>
      <c r="F128" s="9"/>
      <c r="G128" s="9">
        <f>+C128+D128-E128+F128</f>
        <v>0</v>
      </c>
    </row>
    <row r="129" spans="1:7" ht="22.5" x14ac:dyDescent="0.2">
      <c r="A129" s="71"/>
      <c r="B129" s="17" t="s">
        <v>121</v>
      </c>
      <c r="C129" s="126">
        <v>0</v>
      </c>
      <c r="D129" s="9"/>
      <c r="E129" s="9"/>
      <c r="F129" s="9"/>
      <c r="G129" s="9">
        <f>+C129+D129-E129+F129</f>
        <v>0</v>
      </c>
    </row>
    <row r="130" spans="1:7" x14ac:dyDescent="0.2">
      <c r="A130" s="71"/>
      <c r="B130" s="17" t="s">
        <v>122</v>
      </c>
      <c r="C130" s="126">
        <v>0</v>
      </c>
      <c r="D130" s="9"/>
      <c r="E130" s="9"/>
      <c r="F130" s="9"/>
      <c r="G130" s="9">
        <f>+C130+D130-E130+F130</f>
        <v>0</v>
      </c>
    </row>
    <row r="131" spans="1:7" x14ac:dyDescent="0.2">
      <c r="A131" s="71"/>
      <c r="B131" s="22" t="s">
        <v>138</v>
      </c>
      <c r="C131" s="126">
        <v>0</v>
      </c>
      <c r="D131" s="11"/>
      <c r="E131" s="11"/>
      <c r="F131" s="11"/>
      <c r="G131" s="11"/>
    </row>
    <row r="132" spans="1:7" x14ac:dyDescent="0.2">
      <c r="A132" s="71"/>
      <c r="B132" s="22" t="s">
        <v>123</v>
      </c>
      <c r="C132" s="126">
        <v>0</v>
      </c>
      <c r="D132" s="11"/>
      <c r="E132" s="11"/>
      <c r="F132" s="11"/>
      <c r="G132" s="11"/>
    </row>
    <row r="133" spans="1:7" ht="33.75" x14ac:dyDescent="0.2">
      <c r="A133" s="71"/>
      <c r="B133" s="22" t="s">
        <v>124</v>
      </c>
      <c r="C133" s="126">
        <v>0</v>
      </c>
      <c r="D133" s="11"/>
      <c r="E133" s="11"/>
      <c r="F133" s="11"/>
      <c r="G133" s="11"/>
    </row>
    <row r="134" spans="1:7" ht="22.5" x14ac:dyDescent="0.2">
      <c r="A134" s="71"/>
      <c r="B134" s="22" t="s">
        <v>125</v>
      </c>
      <c r="C134" s="126">
        <v>0</v>
      </c>
      <c r="D134" s="11"/>
      <c r="E134" s="11"/>
      <c r="F134" s="11"/>
      <c r="G134" s="11"/>
    </row>
    <row r="135" spans="1:7" x14ac:dyDescent="0.2">
      <c r="A135" s="71"/>
      <c r="B135" s="22" t="s">
        <v>126</v>
      </c>
      <c r="C135" s="126">
        <v>0</v>
      </c>
      <c r="D135" s="11"/>
      <c r="E135" s="11"/>
      <c r="F135" s="11"/>
      <c r="G135" s="11"/>
    </row>
    <row r="136" spans="1:7" x14ac:dyDescent="0.2">
      <c r="A136" s="71"/>
      <c r="B136" s="22" t="s">
        <v>127</v>
      </c>
      <c r="C136" s="126">
        <v>0</v>
      </c>
      <c r="D136" s="11"/>
      <c r="E136" s="11"/>
      <c r="F136" s="11"/>
      <c r="G136" s="11">
        <f>+C136+D136-E136+F136</f>
        <v>0</v>
      </c>
    </row>
    <row r="137" spans="1:7" x14ac:dyDescent="0.2">
      <c r="A137" s="71"/>
      <c r="B137" s="22" t="s">
        <v>135</v>
      </c>
      <c r="C137" s="127">
        <v>0</v>
      </c>
      <c r="D137" s="11"/>
      <c r="E137" s="11"/>
      <c r="F137" s="11"/>
      <c r="G137" s="11">
        <f>+C137+D137-E137+F137</f>
        <v>0</v>
      </c>
    </row>
    <row r="138" spans="1:7" ht="33.75" x14ac:dyDescent="0.2">
      <c r="A138" s="71"/>
      <c r="B138" s="22" t="s">
        <v>129</v>
      </c>
      <c r="C138" s="127"/>
      <c r="D138" s="11"/>
      <c r="E138" s="11"/>
      <c r="F138" s="11"/>
      <c r="G138" s="11"/>
    </row>
    <row r="139" spans="1:7" ht="33.75" x14ac:dyDescent="0.2">
      <c r="A139" s="71"/>
      <c r="B139" s="22" t="s">
        <v>128</v>
      </c>
      <c r="C139" s="127"/>
      <c r="D139" s="11"/>
      <c r="E139" s="11"/>
      <c r="F139" s="11"/>
      <c r="G139" s="11"/>
    </row>
    <row r="140" spans="1:7" ht="12.75" thickBot="1" x14ac:dyDescent="0.25">
      <c r="A140" s="71"/>
      <c r="B140" s="22" t="s">
        <v>139</v>
      </c>
      <c r="C140" s="127"/>
      <c r="D140" s="11"/>
      <c r="E140" s="11"/>
      <c r="F140" s="11"/>
      <c r="G140" s="11"/>
    </row>
    <row r="141" spans="1:7" ht="12.75" thickBot="1" x14ac:dyDescent="0.25">
      <c r="A141" s="82"/>
      <c r="B141" s="83" t="s">
        <v>74</v>
      </c>
      <c r="C141" s="126">
        <f>SUM(C54:C140)</f>
        <v>3557378.2700000005</v>
      </c>
      <c r="D141" s="13">
        <f>SUM(D54:D140)</f>
        <v>0</v>
      </c>
      <c r="E141" s="13">
        <f>SUM(E54:E140)</f>
        <v>0</v>
      </c>
      <c r="F141" s="13">
        <f>SUM(F54:F140)</f>
        <v>0</v>
      </c>
      <c r="G141" s="13">
        <f>SUM(G54:G140)</f>
        <v>3557378.2700000005</v>
      </c>
    </row>
    <row r="142" spans="1:7" ht="34.5" thickBot="1" x14ac:dyDescent="0.25">
      <c r="A142" s="92"/>
      <c r="B142" s="94" t="s">
        <v>143</v>
      </c>
      <c r="C142" s="128"/>
      <c r="D142" s="95"/>
      <c r="E142" s="95"/>
      <c r="F142" s="93"/>
      <c r="G142" s="93"/>
    </row>
  </sheetData>
  <mergeCells count="30"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  <mergeCell ref="B35:G35"/>
    <mergeCell ref="B36:G36"/>
    <mergeCell ref="B37:G37"/>
    <mergeCell ref="B38:G38"/>
    <mergeCell ref="B49:G49"/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</mergeCells>
  <pageMargins left="1.4960629921259843" right="0.70866141732283472" top="1.3779527559055118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CONTABILIDAD</cp:lastModifiedBy>
  <cp:lastPrinted>2022-06-13T17:44:11Z</cp:lastPrinted>
  <dcterms:created xsi:type="dcterms:W3CDTF">2018-09-06T17:50:41Z</dcterms:created>
  <dcterms:modified xsi:type="dcterms:W3CDTF">2022-06-13T17:45:36Z</dcterms:modified>
</cp:coreProperties>
</file>