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ESOR FINANCIERO\Desktop\ACCESO 2023\ENERO\"/>
    </mc:Choice>
  </mc:AlternateContent>
  <xr:revisionPtr revIDLastSave="0" documentId="13_ncr:1_{51711ACA-F781-4AB5-954A-329C760C42D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EGRESOS'!$A$36:$I$136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" l="1"/>
  <c r="H95" i="1"/>
  <c r="H135" i="1" s="1"/>
  <c r="H93" i="1"/>
  <c r="H87" i="1"/>
  <c r="H73" i="1"/>
  <c r="H59" i="1"/>
  <c r="H57" i="1"/>
  <c r="H56" i="1"/>
  <c r="I56" i="1" s="1"/>
  <c r="H55" i="1"/>
  <c r="H54" i="1"/>
  <c r="I54" i="1" s="1"/>
  <c r="C116" i="2"/>
  <c r="C109" i="2"/>
  <c r="C97" i="2"/>
  <c r="C96" i="2"/>
  <c r="G96" i="2" s="1"/>
  <c r="C92" i="2"/>
  <c r="C88" i="2"/>
  <c r="G88" i="2" s="1"/>
  <c r="C79" i="2"/>
  <c r="C75" i="2"/>
  <c r="G75" i="2" s="1"/>
  <c r="C74" i="2"/>
  <c r="C73" i="2"/>
  <c r="C136" i="2" s="1"/>
  <c r="G135" i="1"/>
  <c r="F135" i="1"/>
  <c r="E135" i="1"/>
  <c r="D135" i="1"/>
  <c r="C135" i="1"/>
  <c r="C115" i="1"/>
  <c r="C108" i="1"/>
  <c r="C96" i="1"/>
  <c r="C95" i="1"/>
  <c r="C91" i="1"/>
  <c r="C87" i="1"/>
  <c r="C78" i="1"/>
  <c r="C74" i="1"/>
  <c r="C73" i="1"/>
  <c r="C72" i="1"/>
  <c r="F136" i="2"/>
  <c r="E136" i="2"/>
  <c r="D136" i="2"/>
  <c r="G132" i="2"/>
  <c r="G131" i="2"/>
  <c r="G125" i="2"/>
  <c r="G124" i="2"/>
  <c r="G123" i="2"/>
  <c r="G122" i="2"/>
  <c r="G121" i="2"/>
  <c r="G119" i="2"/>
  <c r="G118" i="2"/>
  <c r="G117" i="2"/>
  <c r="G116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4" i="2"/>
  <c r="G93" i="2"/>
  <c r="G92" i="2"/>
  <c r="G91" i="2"/>
  <c r="A91" i="2"/>
  <c r="G90" i="2"/>
  <c r="G87" i="2"/>
  <c r="G86" i="2"/>
  <c r="G85" i="2"/>
  <c r="G84" i="2"/>
  <c r="G83" i="2"/>
  <c r="G82" i="2"/>
  <c r="G81" i="2"/>
  <c r="G80" i="2"/>
  <c r="G79" i="2"/>
  <c r="G78" i="2"/>
  <c r="G77" i="2"/>
  <c r="G76" i="2"/>
  <c r="G74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C18" i="2"/>
  <c r="C32" i="2" s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5" i="1"/>
  <c r="C20" i="1"/>
  <c r="C34" i="1" s="1"/>
  <c r="I33" i="1"/>
  <c r="I32" i="1"/>
  <c r="I31" i="1"/>
  <c r="I30" i="1"/>
  <c r="I29" i="1"/>
  <c r="I28" i="1"/>
  <c r="I27" i="1"/>
  <c r="I26" i="1"/>
  <c r="I25" i="1"/>
  <c r="I24" i="1"/>
  <c r="I23" i="1"/>
  <c r="I22" i="1"/>
  <c r="F34" i="1"/>
  <c r="E34" i="1"/>
  <c r="D34" i="1"/>
  <c r="G33" i="1"/>
  <c r="G31" i="1"/>
  <c r="G30" i="1"/>
  <c r="G29" i="1"/>
  <c r="G28" i="1"/>
  <c r="G27" i="1"/>
  <c r="G26" i="1"/>
  <c r="G25" i="1"/>
  <c r="G24" i="1"/>
  <c r="G23" i="1"/>
  <c r="G22" i="1"/>
  <c r="H21" i="1"/>
  <c r="I21" i="1" s="1"/>
  <c r="G21" i="1"/>
  <c r="I20" i="1"/>
  <c r="F32" i="2"/>
  <c r="E32" i="2"/>
  <c r="D32" i="2"/>
  <c r="G31" i="2"/>
  <c r="G29" i="2"/>
  <c r="G28" i="2"/>
  <c r="G27" i="2"/>
  <c r="G26" i="2"/>
  <c r="G25" i="2"/>
  <c r="G24" i="2"/>
  <c r="G23" i="2"/>
  <c r="G22" i="2"/>
  <c r="G21" i="2"/>
  <c r="G20" i="2"/>
  <c r="I95" i="1" l="1"/>
  <c r="I135" i="1" s="1"/>
  <c r="G18" i="2"/>
  <c r="G73" i="2"/>
  <c r="G20" i="1"/>
  <c r="G34" i="1" s="1"/>
  <c r="H34" i="1"/>
  <c r="G19" i="2"/>
  <c r="G131" i="1"/>
  <c r="G130" i="1"/>
  <c r="G124" i="1"/>
  <c r="G123" i="1"/>
  <c r="G122" i="1"/>
  <c r="G121" i="1"/>
  <c r="G120" i="1"/>
  <c r="G118" i="1"/>
  <c r="G117" i="1"/>
  <c r="G116" i="1"/>
  <c r="G115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32" i="2" l="1"/>
  <c r="G136" i="2"/>
  <c r="I34" i="1"/>
  <c r="G59" i="1"/>
</calcChain>
</file>

<file path=xl/sharedStrings.xml><?xml version="1.0" encoding="utf-8"?>
<sst xmlns="http://schemas.openxmlformats.org/spreadsheetml/2006/main" count="319" uniqueCount="143">
  <si>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</si>
  <si>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</si>
  <si>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</si>
  <si>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</si>
  <si>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</si>
  <si>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</si>
  <si>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</si>
  <si>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</si>
  <si>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</si>
  <si>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</si>
  <si>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</si>
  <si>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</si>
  <si>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</si>
  <si>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</si>
  <si>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</si>
  <si>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</si>
  <si>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</si>
  <si>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</si>
  <si>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</si>
  <si>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</si>
  <si>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</si>
  <si>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</si>
  <si>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</si>
  <si>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</si>
  <si>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</si>
  <si>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</si>
  <si>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</si>
  <si>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</si>
  <si>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</si>
  <si>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</si>
  <si>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</si>
  <si>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</si>
  <si>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</si>
  <si>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</si>
  <si>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</si>
  <si>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</si>
  <si>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</si>
  <si>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</si>
  <si>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</si>
  <si>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</si>
  <si>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</si>
  <si>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</si>
  <si>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</si>
  <si>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</si>
  <si>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</si>
  <si>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</si>
  <si>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</si>
  <si>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</si>
  <si>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</si>
  <si>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</si>
  <si>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</si>
  <si>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</si>
  <si>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</si>
  <si>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</si>
  <si>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</si>
  <si>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</si>
  <si>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</si>
  <si>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</si>
  <si>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</si>
  <si>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</si>
  <si>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</si>
  <si>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</si>
  <si>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</si>
  <si>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</si>
  <si>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</si>
  <si>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</si>
  <si>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</si>
  <si>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</si>
  <si>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</si>
  <si>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</si>
  <si>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</si>
  <si>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</si>
  <si>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</si>
  <si>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</si>
  <si>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</si>
  <si>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</si>
  <si>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</si>
  <si>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</si>
  <si>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</si>
  <si>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</si>
  <si>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</si>
  <si>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</si>
  <si>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</si>
  <si>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</si>
  <si>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</si>
  <si>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</si>
  <si>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</si>
  <si>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</si>
  <si>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</si>
  <si>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</si>
  <si>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</si>
  <si>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</si>
  <si>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</si>
  <si>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</si>
  <si>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</si>
  <si>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</si>
  <si>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</si>
  <si>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</si>
  <si>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</si>
  <si>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</si>
  <si>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</si>
  <si>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</si>
  <si>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</si>
  <si>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</si>
  <si>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</si>
  <si>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</si>
  <si>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</si>
  <si>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</si>
  <si>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</si>
  <si>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</si>
  <si>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</si>
  <si>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</si>
  <si>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</si>
  <si>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</si>
  <si>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</si>
  <si>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</si>
  <si>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</si>
  <si>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</si>
  <si>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</si>
  <si>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</si>
  <si>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</si>
  <si>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</si>
  <si>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</si>
  <si>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</si>
  <si>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</si>
  <si>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</si>
  <si>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</si>
  <si>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</si>
  <si>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</si>
  <si>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</si>
  <si>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</si>
  <si>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</si>
  <si>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ajuste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</si>
  <si>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</si>
  <si>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</si>
  <si>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</si>
  <si>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</si>
  <si>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FECHA DE ACTUALIZACIÓN:  ENERO 2023</t>
  </si>
  <si>
    <t>SUF ADAPTADO</t>
  </si>
  <si>
    <t>GERENTE GENERAL: HELEN YORYANA RAFAEL LAZARO</t>
  </si>
  <si>
    <t>Del 01 de Enero al 31 de Diciembre 2023</t>
  </si>
  <si>
    <t>Ejecucion Presupuestaria de Ingresos 2023</t>
  </si>
  <si>
    <t>FECHA DE ACTUALIZACIÓN: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</si>
</sst>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00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0" xfId="0" applyNumberFormat="1" applyFont="1" applyFill="1" applyBorder="1"/>
    <xf numFmtId="4" fontId="6" fillId="2" borderId="9" xfId="0" applyNumberFormat="1" applyFont="1" applyFill="1" applyBorder="1"/>
    <xf numFmtId="4" fontId="6" fillId="2" borderId="8" xfId="0" applyNumberFormat="1" applyFont="1" applyFill="1" applyBorder="1"/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4" fontId="5" fillId="2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3" fillId="2" borderId="2" xfId="2" applyNumberFormat="1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/>
    <xf numFmtId="4" fontId="5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top" wrapText="1"/>
    </xf>
    <xf numFmtId="4" fontId="8" fillId="2" borderId="16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2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/>
    <xf numFmtId="4" fontId="5" fillId="2" borderId="4" xfId="0" applyNumberFormat="1" applyFont="1" applyFill="1" applyBorder="1" applyAlignment="1">
      <alignment wrapText="1"/>
    </xf>
    <xf numFmtId="2" fontId="5" fillId="2" borderId="2" xfId="0" applyNumberFormat="1" applyFont="1" applyFill="1" applyBorder="1"/>
    <xf numFmtId="4" fontId="5" fillId="2" borderId="26" xfId="0" applyNumberFormat="1" applyFont="1" applyFill="1" applyBorder="1" applyAlignment="1">
      <alignment wrapText="1"/>
    </xf>
    <xf numFmtId="4" fontId="5" fillId="2" borderId="27" xfId="0" applyNumberFormat="1" applyFont="1" applyFill="1" applyBorder="1"/>
    <xf numFmtId="40" fontId="6" fillId="2" borderId="2" xfId="3" applyNumberFormat="1" applyFont="1" applyFill="1" applyBorder="1"/>
    <xf numFmtId="39" fontId="9" fillId="2" borderId="2" xfId="3" applyNumberFormat="1" applyFont="1" applyFill="1" applyBorder="1" applyAlignment="1">
      <alignment horizontal="right"/>
    </xf>
    <xf numFmtId="39" fontId="9" fillId="2" borderId="9" xfId="3" applyNumberFormat="1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" fontId="8" fillId="2" borderId="29" xfId="0" applyNumberFormat="1" applyFont="1" applyFill="1" applyBorder="1" applyAlignment="1">
      <alignment horizontal="center" vertical="center" wrapText="1"/>
    </xf>
    <xf numFmtId="4" fontId="8" fillId="2" borderId="27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center" vertical="center"/>
    </xf>
    <xf numFmtId="165" fontId="8" fillId="2" borderId="27" xfId="0" applyNumberFormat="1" applyFont="1" applyFill="1" applyBorder="1" applyAlignment="1">
      <alignment horizontal="center" vertical="top" wrapText="1"/>
    </xf>
    <xf numFmtId="4" fontId="8" fillId="2" borderId="27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wrapText="1"/>
    </xf>
    <xf numFmtId="4" fontId="6" fillId="2" borderId="9" xfId="1" applyNumberFormat="1" applyFont="1" applyFill="1" applyBorder="1"/>
    <xf numFmtId="0" fontId="6" fillId="2" borderId="2" xfId="0" applyFont="1" applyFill="1" applyBorder="1" applyAlignment="1">
      <alignment horizontal="left" wrapText="1"/>
    </xf>
    <xf numFmtId="40" fontId="6" fillId="2" borderId="9" xfId="0" applyNumberFormat="1" applyFont="1" applyFill="1" applyBorder="1"/>
    <xf numFmtId="40" fontId="6" fillId="2" borderId="10" xfId="0" applyNumberFormat="1" applyFont="1" applyFill="1" applyBorder="1"/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4" fontId="6" fillId="2" borderId="30" xfId="0" applyNumberFormat="1" applyFont="1" applyFill="1" applyBorder="1"/>
    <xf numFmtId="0" fontId="6" fillId="2" borderId="31" xfId="0" applyFont="1" applyFill="1" applyBorder="1" applyAlignment="1">
      <alignment horizontal="left" wrapText="1"/>
    </xf>
    <xf numFmtId="0" fontId="6" fillId="2" borderId="25" xfId="0" applyFont="1" applyFill="1" applyBorder="1" applyAlignment="1">
      <alignment horizontal="left" wrapText="1"/>
    </xf>
    <xf numFmtId="4" fontId="5" fillId="2" borderId="32" xfId="0" applyNumberFormat="1" applyFont="1" applyFill="1" applyBorder="1" applyAlignment="1">
      <alignment wrapText="1"/>
    </xf>
    <xf numFmtId="4" fontId="5" fillId="2" borderId="33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0" fontId="6" fillId="2" borderId="8" xfId="0" applyNumberFormat="1" applyFont="1" applyFill="1" applyBorder="1"/>
    <xf numFmtId="40" fontId="6" fillId="2" borderId="11" xfId="0" applyNumberFormat="1" applyFont="1" applyFill="1" applyBorder="1"/>
    <xf numFmtId="40" fontId="6" fillId="2" borderId="34" xfId="0" applyNumberFormat="1" applyFont="1" applyFill="1" applyBorder="1"/>
    <xf numFmtId="40" fontId="6" fillId="2" borderId="8" xfId="3" applyNumberFormat="1" applyFont="1" applyFill="1" applyBorder="1"/>
  </cellXfs>
  <cellStyles count="4">
    <cellStyle name="Millares" xfId="2" builtinId="3"/>
    <cellStyle name="Moneda" xfId="1" builtinId="4"/>
    <cellStyle name="Normal" xfId="0" builtinId="0"/>
    <cellStyle name="Normal 2" xfId="3" xr:uid="{13DB7347-E67A-4C5A-A4EF-EFFFDCF69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opLeftCell="A27" workbookViewId="0">
      <selection activeCell="E47" sqref="E47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2" bestFit="1" customWidth="1"/>
    <col min="4" max="4" width="8.7109375" style="2" bestFit="1" customWidth="1"/>
    <col min="5" max="5" width="9.85546875" style="2" bestFit="1" customWidth="1"/>
    <col min="6" max="6" width="12.140625" style="2" bestFit="1" customWidth="1"/>
    <col min="7" max="7" width="11.7109375" style="2" bestFit="1" customWidth="1"/>
    <col min="8" max="9" width="11.28515625" style="2" bestFit="1" customWidth="1"/>
    <col min="10" max="16384" width="11" style="2"/>
  </cols>
  <sheetData>
    <row r="1" spans="1:9" x14ac:dyDescent="0.2">
      <c r="B1" s="82" t="s">
        <v>81</v>
      </c>
      <c r="C1" s="82"/>
      <c r="D1" s="82"/>
      <c r="E1" s="82"/>
      <c r="F1" s="82"/>
      <c r="G1" s="82"/>
      <c r="H1" s="82"/>
    </row>
    <row r="2" spans="1:9" x14ac:dyDescent="0.2">
      <c r="B2" s="82" t="s">
        <v>74</v>
      </c>
      <c r="C2" s="82"/>
      <c r="D2" s="82"/>
      <c r="E2" s="82"/>
      <c r="F2" s="82"/>
      <c r="G2" s="82"/>
      <c r="H2" s="82"/>
    </row>
    <row r="3" spans="1:9" x14ac:dyDescent="0.2">
      <c r="B3" s="82" t="s">
        <v>75</v>
      </c>
      <c r="C3" s="82"/>
      <c r="D3" s="82"/>
      <c r="E3" s="82"/>
      <c r="F3" s="82"/>
      <c r="G3" s="82"/>
      <c r="H3" s="82"/>
    </row>
    <row r="4" spans="1:9" x14ac:dyDescent="0.2">
      <c r="B4" s="82" t="s">
        <v>76</v>
      </c>
      <c r="C4" s="82"/>
      <c r="D4" s="82"/>
      <c r="E4" s="82"/>
      <c r="F4" s="82"/>
      <c r="G4" s="82"/>
      <c r="H4" s="82"/>
    </row>
    <row r="5" spans="1:9" x14ac:dyDescent="0.2">
      <c r="B5" s="82" t="s">
        <v>139</v>
      </c>
      <c r="C5" s="82"/>
      <c r="D5" s="82"/>
      <c r="E5" s="82"/>
      <c r="F5" s="82"/>
      <c r="G5" s="82"/>
      <c r="H5" s="82"/>
    </row>
    <row r="6" spans="1:9" x14ac:dyDescent="0.2">
      <c r="B6" s="82" t="s">
        <v>109</v>
      </c>
      <c r="C6" s="82"/>
      <c r="D6" s="82"/>
      <c r="E6" s="82"/>
      <c r="F6" s="82"/>
      <c r="G6" s="82"/>
      <c r="H6" s="82"/>
    </row>
    <row r="7" spans="1:9" x14ac:dyDescent="0.2">
      <c r="B7" s="82" t="s">
        <v>136</v>
      </c>
      <c r="C7" s="82"/>
      <c r="D7" s="82"/>
      <c r="E7" s="82"/>
      <c r="F7" s="82"/>
      <c r="G7" s="82"/>
      <c r="H7" s="82"/>
    </row>
    <row r="8" spans="1:9" x14ac:dyDescent="0.2">
      <c r="B8" s="82" t="s">
        <v>137</v>
      </c>
      <c r="C8" s="82"/>
      <c r="D8" s="82"/>
      <c r="E8" s="82"/>
      <c r="F8" s="82"/>
      <c r="G8" s="82"/>
      <c r="H8" s="82"/>
    </row>
    <row r="9" spans="1:9" x14ac:dyDescent="0.2">
      <c r="B9" s="4"/>
      <c r="C9" s="4"/>
      <c r="D9" s="4"/>
      <c r="E9" s="4"/>
      <c r="F9" s="4"/>
      <c r="G9" s="4"/>
      <c r="H9" s="4"/>
      <c r="I9" s="4"/>
    </row>
    <row r="10" spans="1:9" x14ac:dyDescent="0.2">
      <c r="B10" s="82" t="s">
        <v>77</v>
      </c>
      <c r="C10" s="82"/>
      <c r="D10" s="82"/>
      <c r="E10" s="82"/>
      <c r="F10" s="82"/>
      <c r="G10" s="82"/>
      <c r="H10" s="82"/>
    </row>
    <row r="11" spans="1:9" x14ac:dyDescent="0.2">
      <c r="B11" s="82" t="s">
        <v>78</v>
      </c>
      <c r="C11" s="82"/>
      <c r="D11" s="82"/>
      <c r="E11" s="82"/>
      <c r="F11" s="82"/>
      <c r="G11" s="82"/>
      <c r="H11" s="82"/>
    </row>
    <row r="12" spans="1:9" x14ac:dyDescent="0.2">
      <c r="B12" s="82" t="s">
        <v>79</v>
      </c>
      <c r="C12" s="82"/>
      <c r="D12" s="82"/>
      <c r="E12" s="82"/>
      <c r="F12" s="82"/>
      <c r="G12" s="82"/>
      <c r="H12" s="82"/>
    </row>
    <row r="13" spans="1:9" ht="20.25" customHeight="1" x14ac:dyDescent="0.2">
      <c r="B13" s="82"/>
      <c r="C13" s="82"/>
      <c r="D13" s="82"/>
      <c r="E13" s="82"/>
      <c r="F13" s="82"/>
      <c r="G13" s="82"/>
      <c r="H13" s="82"/>
    </row>
    <row r="14" spans="1:9" x14ac:dyDescent="0.2">
      <c r="B14" s="82" t="s">
        <v>141</v>
      </c>
      <c r="C14" s="82"/>
      <c r="D14" s="82"/>
      <c r="E14" s="82"/>
      <c r="F14" s="82"/>
      <c r="G14" s="82"/>
      <c r="H14" s="82"/>
    </row>
    <row r="15" spans="1:9" ht="13.5" customHeight="1" thickBot="1" x14ac:dyDescent="0.25">
      <c r="B15" s="83" t="s">
        <v>0</v>
      </c>
      <c r="C15" s="83"/>
      <c r="D15" s="83"/>
      <c r="E15" s="83"/>
      <c r="F15" s="83"/>
      <c r="G15" s="83"/>
      <c r="H15" s="83"/>
    </row>
    <row r="16" spans="1:9" s="44" customFormat="1" ht="25.5" customHeight="1" x14ac:dyDescent="0.3">
      <c r="A16" s="33"/>
      <c r="B16" s="84" t="s">
        <v>140</v>
      </c>
      <c r="C16" s="84"/>
      <c r="D16" s="84"/>
      <c r="E16" s="84"/>
      <c r="F16" s="84"/>
      <c r="G16" s="84"/>
      <c r="H16" s="33"/>
      <c r="I16" s="33"/>
    </row>
    <row r="17" spans="1:9" s="44" customFormat="1" ht="28.5" customHeight="1" thickBot="1" x14ac:dyDescent="0.35">
      <c r="A17" s="33"/>
      <c r="B17" s="84" t="s">
        <v>133</v>
      </c>
      <c r="C17" s="84"/>
      <c r="D17" s="84"/>
      <c r="E17" s="84"/>
      <c r="F17" s="84"/>
      <c r="G17" s="84"/>
      <c r="H17" s="33"/>
      <c r="I17" s="33"/>
    </row>
    <row r="18" spans="1:9" s="44" customFormat="1" ht="26.25" thickBot="1" x14ac:dyDescent="0.25">
      <c r="A18" s="39"/>
      <c r="B18" s="34" t="s">
        <v>0</v>
      </c>
      <c r="C18" s="35"/>
      <c r="D18" s="85" t="s">
        <v>1</v>
      </c>
      <c r="E18" s="86"/>
      <c r="F18" s="87"/>
      <c r="G18" s="35"/>
      <c r="H18" s="36">
        <v>2023</v>
      </c>
      <c r="I18" s="36"/>
    </row>
    <row r="19" spans="1:9" s="45" customFormat="1" ht="30.75" customHeight="1" x14ac:dyDescent="0.25">
      <c r="B19" s="46" t="s">
        <v>2</v>
      </c>
      <c r="C19" s="47" t="s">
        <v>110</v>
      </c>
      <c r="D19" s="48" t="s">
        <v>3</v>
      </c>
      <c r="E19" s="48" t="s">
        <v>4</v>
      </c>
      <c r="F19" s="49" t="s">
        <v>111</v>
      </c>
      <c r="G19" s="48" t="s">
        <v>5</v>
      </c>
      <c r="H19" s="48" t="s">
        <v>6</v>
      </c>
      <c r="I19" s="48" t="s">
        <v>80</v>
      </c>
    </row>
    <row r="20" spans="1:9" s="44" customFormat="1" ht="12.75" x14ac:dyDescent="0.2">
      <c r="A20" s="39"/>
      <c r="B20" s="50" t="s">
        <v>7</v>
      </c>
      <c r="C20" s="51">
        <f>59602.79+1.93+59552+44400</f>
        <v>163556.72</v>
      </c>
      <c r="D20" s="15"/>
      <c r="E20" s="15"/>
      <c r="F20" s="15"/>
      <c r="G20" s="15">
        <f>+C20</f>
        <v>163556.72</v>
      </c>
      <c r="H20" s="15"/>
      <c r="I20" s="15">
        <f>SUM(H20:H20)</f>
        <v>0</v>
      </c>
    </row>
    <row r="21" spans="1:9" s="44" customFormat="1" ht="12" customHeight="1" x14ac:dyDescent="0.2">
      <c r="A21" s="39"/>
      <c r="B21" s="52" t="s">
        <v>8</v>
      </c>
      <c r="C21" s="51">
        <v>3473398.85</v>
      </c>
      <c r="D21" s="51"/>
      <c r="E21" s="51"/>
      <c r="F21" s="51"/>
      <c r="G21" s="15">
        <f t="shared" ref="G21:G31" si="0">+C21+D21-E21+F21</f>
        <v>3473398.85</v>
      </c>
      <c r="H21" s="15">
        <f>250287.51+57661.56</f>
        <v>307949.07</v>
      </c>
      <c r="I21" s="15">
        <f>+H21</f>
        <v>307949.07</v>
      </c>
    </row>
    <row r="22" spans="1:9" s="44" customFormat="1" ht="12.75" x14ac:dyDescent="0.2">
      <c r="A22" s="39"/>
      <c r="B22" s="52" t="s">
        <v>138</v>
      </c>
      <c r="C22" s="51"/>
      <c r="D22" s="51"/>
      <c r="E22" s="51"/>
      <c r="F22" s="51"/>
      <c r="G22" s="15">
        <f t="shared" si="0"/>
        <v>0</v>
      </c>
      <c r="H22" s="15"/>
      <c r="I22" s="15">
        <f t="shared" ref="I22:I33" si="1">+H22</f>
        <v>0</v>
      </c>
    </row>
    <row r="23" spans="1:9" s="44" customFormat="1" ht="23.25" customHeight="1" x14ac:dyDescent="0.2">
      <c r="A23" s="39"/>
      <c r="B23" s="52" t="s">
        <v>127</v>
      </c>
      <c r="C23" s="51">
        <v>55000</v>
      </c>
      <c r="D23" s="51"/>
      <c r="E23" s="51"/>
      <c r="F23" s="51"/>
      <c r="G23" s="15">
        <f t="shared" si="0"/>
        <v>55000</v>
      </c>
      <c r="H23" s="15"/>
      <c r="I23" s="15">
        <f t="shared" si="1"/>
        <v>0</v>
      </c>
    </row>
    <row r="24" spans="1:9" s="44" customFormat="1" ht="25.5" x14ac:dyDescent="0.2">
      <c r="A24" s="39"/>
      <c r="B24" s="52" t="s">
        <v>9</v>
      </c>
      <c r="C24" s="15"/>
      <c r="D24" s="15"/>
      <c r="E24" s="15"/>
      <c r="F24" s="15"/>
      <c r="G24" s="15">
        <f t="shared" si="0"/>
        <v>0</v>
      </c>
      <c r="H24" s="15"/>
      <c r="I24" s="15">
        <f t="shared" si="1"/>
        <v>0</v>
      </c>
    </row>
    <row r="25" spans="1:9" s="44" customFormat="1" ht="12.75" customHeight="1" x14ac:dyDescent="0.2">
      <c r="A25" s="39"/>
      <c r="B25" s="52" t="s">
        <v>134</v>
      </c>
      <c r="C25" s="15">
        <v>0</v>
      </c>
      <c r="D25" s="15"/>
      <c r="E25" s="15"/>
      <c r="F25" s="15"/>
      <c r="G25" s="15">
        <f t="shared" si="0"/>
        <v>0</v>
      </c>
      <c r="H25" s="15"/>
      <c r="I25" s="15">
        <f t="shared" si="1"/>
        <v>0</v>
      </c>
    </row>
    <row r="26" spans="1:9" s="44" customFormat="1" ht="12.75" x14ac:dyDescent="0.2">
      <c r="A26" s="39"/>
      <c r="B26" s="52" t="s">
        <v>10</v>
      </c>
      <c r="C26" s="15">
        <v>0</v>
      </c>
      <c r="D26" s="15"/>
      <c r="E26" s="15"/>
      <c r="F26" s="15"/>
      <c r="G26" s="15">
        <f t="shared" si="0"/>
        <v>0</v>
      </c>
      <c r="H26" s="15"/>
      <c r="I26" s="15">
        <f t="shared" si="1"/>
        <v>0</v>
      </c>
    </row>
    <row r="27" spans="1:9" s="44" customFormat="1" ht="12.75" x14ac:dyDescent="0.2">
      <c r="A27" s="39"/>
      <c r="B27" s="52" t="s">
        <v>130</v>
      </c>
      <c r="C27" s="15"/>
      <c r="D27" s="15"/>
      <c r="E27" s="15"/>
      <c r="F27" s="15"/>
      <c r="G27" s="15">
        <f t="shared" si="0"/>
        <v>0</v>
      </c>
      <c r="H27" s="15">
        <v>145711.51</v>
      </c>
      <c r="I27" s="15">
        <f t="shared" si="1"/>
        <v>145711.51</v>
      </c>
    </row>
    <row r="28" spans="1:9" s="44" customFormat="1" ht="25.5" x14ac:dyDescent="0.2">
      <c r="A28" s="39"/>
      <c r="B28" s="52" t="s">
        <v>11</v>
      </c>
      <c r="C28" s="51">
        <v>10000</v>
      </c>
      <c r="D28" s="51"/>
      <c r="E28" s="51"/>
      <c r="F28" s="51"/>
      <c r="G28" s="15">
        <f t="shared" si="0"/>
        <v>10000</v>
      </c>
      <c r="H28" s="15">
        <v>200</v>
      </c>
      <c r="I28" s="15">
        <f t="shared" si="1"/>
        <v>200</v>
      </c>
    </row>
    <row r="29" spans="1:9" s="44" customFormat="1" ht="12.75" x14ac:dyDescent="0.2">
      <c r="A29" s="39"/>
      <c r="B29" s="52" t="s">
        <v>12</v>
      </c>
      <c r="C29" s="51">
        <v>4000</v>
      </c>
      <c r="D29" s="51"/>
      <c r="E29" s="51"/>
      <c r="F29" s="51"/>
      <c r="G29" s="15">
        <f t="shared" si="0"/>
        <v>4000</v>
      </c>
      <c r="H29" s="15">
        <v>375.54</v>
      </c>
      <c r="I29" s="15">
        <f t="shared" si="1"/>
        <v>375.54</v>
      </c>
    </row>
    <row r="30" spans="1:9" s="44" customFormat="1" ht="25.5" x14ac:dyDescent="0.2">
      <c r="A30" s="39"/>
      <c r="B30" s="52" t="s">
        <v>112</v>
      </c>
      <c r="C30" s="15"/>
      <c r="D30" s="53"/>
      <c r="E30" s="53"/>
      <c r="F30" s="53"/>
      <c r="G30" s="15">
        <f t="shared" si="0"/>
        <v>0</v>
      </c>
      <c r="H30" s="15">
        <v>1352.39</v>
      </c>
      <c r="I30" s="15">
        <f t="shared" si="1"/>
        <v>1352.39</v>
      </c>
    </row>
    <row r="31" spans="1:9" s="44" customFormat="1" ht="25.5" x14ac:dyDescent="0.2">
      <c r="A31" s="39"/>
      <c r="B31" s="52" t="s">
        <v>13</v>
      </c>
      <c r="C31" s="15"/>
      <c r="D31" s="15"/>
      <c r="E31" s="15"/>
      <c r="F31" s="15"/>
      <c r="G31" s="15">
        <f t="shared" si="0"/>
        <v>0</v>
      </c>
      <c r="H31" s="15"/>
      <c r="I31" s="15">
        <f t="shared" si="1"/>
        <v>0</v>
      </c>
    </row>
    <row r="32" spans="1:9" s="44" customFormat="1" ht="12.75" x14ac:dyDescent="0.2">
      <c r="A32" s="39"/>
      <c r="B32" s="52" t="s">
        <v>128</v>
      </c>
      <c r="C32" s="15"/>
      <c r="D32" s="15"/>
      <c r="E32" s="15"/>
      <c r="F32" s="15"/>
      <c r="G32" s="15"/>
      <c r="H32" s="15"/>
      <c r="I32" s="15">
        <f t="shared" si="1"/>
        <v>0</v>
      </c>
    </row>
    <row r="33" spans="1:9" s="44" customFormat="1" ht="12.75" x14ac:dyDescent="0.2">
      <c r="A33" s="39"/>
      <c r="B33" s="52" t="s">
        <v>113</v>
      </c>
      <c r="C33" s="15"/>
      <c r="D33" s="15"/>
      <c r="E33" s="15"/>
      <c r="F33" s="15"/>
      <c r="G33" s="15">
        <f>C33+D33+E33-+F33</f>
        <v>0</v>
      </c>
      <c r="H33" s="15">
        <v>3276.03</v>
      </c>
      <c r="I33" s="15">
        <f t="shared" si="1"/>
        <v>3276.03</v>
      </c>
    </row>
    <row r="34" spans="1:9" s="44" customFormat="1" ht="17.25" customHeight="1" thickBot="1" x14ac:dyDescent="0.25">
      <c r="A34" s="39"/>
      <c r="B34" s="54" t="s">
        <v>14</v>
      </c>
      <c r="C34" s="55">
        <f t="shared" ref="C34:H34" si="2">SUM(C20:C33)</f>
        <v>3705955.5700000003</v>
      </c>
      <c r="D34" s="55">
        <f t="shared" si="2"/>
        <v>0</v>
      </c>
      <c r="E34" s="55">
        <f t="shared" si="2"/>
        <v>0</v>
      </c>
      <c r="F34" s="55">
        <f t="shared" si="2"/>
        <v>0</v>
      </c>
      <c r="G34" s="55">
        <f t="shared" si="2"/>
        <v>3705955.5700000003</v>
      </c>
      <c r="H34" s="55">
        <f t="shared" si="2"/>
        <v>458864.54000000004</v>
      </c>
      <c r="I34" s="55">
        <f t="shared" ref="I34" si="3">SUM(I21:I33)</f>
        <v>458864.54000000004</v>
      </c>
    </row>
    <row r="35" spans="1:9" ht="12.75" x14ac:dyDescent="0.2">
      <c r="B35" s="21"/>
      <c r="C35" s="32"/>
      <c r="D35" s="32"/>
      <c r="E35" s="32"/>
      <c r="F35" s="32"/>
      <c r="G35" s="32"/>
      <c r="H35" s="32"/>
      <c r="I35" s="32"/>
    </row>
    <row r="36" spans="1:9" x14ac:dyDescent="0.2">
      <c r="B36" s="82" t="s">
        <v>81</v>
      </c>
      <c r="C36" s="82"/>
      <c r="D36" s="82"/>
      <c r="E36" s="82"/>
      <c r="F36" s="82"/>
      <c r="G36" s="82"/>
      <c r="H36" s="82"/>
    </row>
    <row r="37" spans="1:9" x14ac:dyDescent="0.2">
      <c r="B37" s="82" t="s">
        <v>74</v>
      </c>
      <c r="C37" s="82"/>
      <c r="D37" s="82"/>
      <c r="E37" s="82"/>
      <c r="F37" s="82"/>
      <c r="G37" s="82"/>
      <c r="H37" s="82"/>
    </row>
    <row r="38" spans="1:9" x14ac:dyDescent="0.2">
      <c r="B38" s="82" t="s">
        <v>75</v>
      </c>
      <c r="C38" s="82"/>
      <c r="D38" s="82"/>
      <c r="E38" s="82"/>
      <c r="F38" s="82"/>
      <c r="G38" s="82"/>
      <c r="H38" s="82"/>
    </row>
    <row r="39" spans="1:9" x14ac:dyDescent="0.2">
      <c r="B39" s="82" t="s">
        <v>76</v>
      </c>
      <c r="C39" s="82"/>
      <c r="D39" s="82"/>
      <c r="E39" s="82"/>
      <c r="F39" s="82"/>
      <c r="G39" s="82"/>
      <c r="H39" s="82"/>
    </row>
    <row r="40" spans="1:9" x14ac:dyDescent="0.2">
      <c r="B40" s="82" t="s">
        <v>139</v>
      </c>
      <c r="C40" s="82"/>
      <c r="D40" s="82"/>
      <c r="E40" s="82"/>
      <c r="F40" s="82"/>
      <c r="G40" s="82"/>
      <c r="H40" s="82"/>
    </row>
    <row r="41" spans="1:9" x14ac:dyDescent="0.2">
      <c r="B41" s="82" t="s">
        <v>109</v>
      </c>
      <c r="C41" s="82"/>
      <c r="D41" s="82"/>
      <c r="E41" s="82"/>
      <c r="F41" s="82"/>
      <c r="G41" s="82"/>
      <c r="H41" s="82"/>
    </row>
    <row r="42" spans="1:9" x14ac:dyDescent="0.2">
      <c r="B42" s="82" t="s">
        <v>136</v>
      </c>
      <c r="C42" s="82"/>
      <c r="D42" s="82"/>
      <c r="E42" s="82"/>
      <c r="F42" s="82"/>
      <c r="G42" s="82"/>
      <c r="H42" s="82"/>
    </row>
    <row r="43" spans="1:9" x14ac:dyDescent="0.2">
      <c r="B43" s="82" t="s">
        <v>142</v>
      </c>
      <c r="C43" s="82"/>
      <c r="D43" s="82"/>
      <c r="E43" s="82"/>
      <c r="F43" s="82"/>
      <c r="G43" s="82"/>
      <c r="H43" s="82"/>
    </row>
    <row r="44" spans="1:9" x14ac:dyDescent="0.2">
      <c r="B44" s="4"/>
      <c r="C44" s="4"/>
      <c r="D44" s="4"/>
      <c r="E44" s="4"/>
      <c r="F44" s="4"/>
      <c r="G44" s="4"/>
      <c r="H44" s="4"/>
      <c r="I44" s="4"/>
    </row>
    <row r="45" spans="1:9" x14ac:dyDescent="0.2">
      <c r="B45" s="82" t="s">
        <v>77</v>
      </c>
      <c r="C45" s="82"/>
      <c r="D45" s="82"/>
      <c r="E45" s="82"/>
      <c r="F45" s="82"/>
      <c r="G45" s="82"/>
      <c r="H45" s="82"/>
    </row>
    <row r="46" spans="1:9" x14ac:dyDescent="0.2">
      <c r="B46" s="82" t="s">
        <v>78</v>
      </c>
      <c r="C46" s="82"/>
      <c r="D46" s="82"/>
      <c r="E46" s="82"/>
      <c r="F46" s="82"/>
      <c r="G46" s="82"/>
      <c r="H46" s="82"/>
    </row>
    <row r="47" spans="1:9" x14ac:dyDescent="0.2">
      <c r="B47" s="6"/>
      <c r="C47" s="6"/>
      <c r="D47" s="6"/>
      <c r="E47" s="6"/>
      <c r="F47" s="6"/>
      <c r="G47" s="6"/>
      <c r="H47" s="6"/>
      <c r="I47" s="43"/>
    </row>
    <row r="48" spans="1:9" x14ac:dyDescent="0.2">
      <c r="B48" s="82" t="s">
        <v>79</v>
      </c>
      <c r="C48" s="82"/>
      <c r="D48" s="82"/>
      <c r="E48" s="82"/>
      <c r="F48" s="82"/>
      <c r="G48" s="82"/>
      <c r="H48" s="82"/>
    </row>
    <row r="49" spans="1:9" x14ac:dyDescent="0.2">
      <c r="B49" s="82"/>
      <c r="C49" s="82"/>
      <c r="D49" s="82"/>
      <c r="E49" s="82"/>
      <c r="F49" s="82"/>
      <c r="G49" s="82"/>
      <c r="H49" s="82"/>
    </row>
    <row r="50" spans="1:9" ht="12.75" thickBot="1" x14ac:dyDescent="0.25">
      <c r="A50" s="37"/>
      <c r="B50" s="88"/>
      <c r="C50" s="88"/>
      <c r="D50" s="88"/>
      <c r="E50" s="88"/>
      <c r="F50" s="88"/>
      <c r="G50" s="88"/>
      <c r="H50" s="38"/>
      <c r="I50" s="38"/>
    </row>
    <row r="51" spans="1:9" ht="12.75" x14ac:dyDescent="0.2">
      <c r="A51" s="39"/>
      <c r="B51" s="34"/>
      <c r="C51" s="35"/>
      <c r="D51" s="85" t="s">
        <v>1</v>
      </c>
      <c r="E51" s="86"/>
      <c r="F51" s="87"/>
      <c r="G51" s="35"/>
      <c r="H51" s="36">
        <v>2023</v>
      </c>
      <c r="I51" s="36"/>
    </row>
    <row r="52" spans="1:9" ht="27" customHeight="1" thickBot="1" x14ac:dyDescent="0.25">
      <c r="A52" s="22"/>
      <c r="B52" s="64" t="s">
        <v>2</v>
      </c>
      <c r="C52" s="65" t="s">
        <v>110</v>
      </c>
      <c r="D52" s="66" t="s">
        <v>3</v>
      </c>
      <c r="E52" s="66" t="s">
        <v>4</v>
      </c>
      <c r="F52" s="67" t="s">
        <v>111</v>
      </c>
      <c r="G52" s="68" t="s">
        <v>5</v>
      </c>
      <c r="H52" s="68" t="s">
        <v>6</v>
      </c>
      <c r="I52" s="68" t="s">
        <v>80</v>
      </c>
    </row>
    <row r="53" spans="1:9" x14ac:dyDescent="0.2">
      <c r="A53" s="59">
        <v>0</v>
      </c>
      <c r="B53" s="69" t="s">
        <v>16</v>
      </c>
      <c r="C53" s="70"/>
      <c r="D53" s="8"/>
      <c r="E53" s="8"/>
      <c r="F53" s="8"/>
      <c r="G53" s="9"/>
      <c r="H53" s="7"/>
      <c r="I53" s="7"/>
    </row>
    <row r="54" spans="1:9" x14ac:dyDescent="0.2">
      <c r="A54" s="30">
        <v>11</v>
      </c>
      <c r="B54" s="71" t="s">
        <v>17</v>
      </c>
      <c r="C54" s="19">
        <v>204600</v>
      </c>
      <c r="D54" s="9"/>
      <c r="E54" s="9"/>
      <c r="F54" s="9"/>
      <c r="G54" s="9">
        <f t="shared" ref="G54:G90" si="4">+C54+D54-E54+F54</f>
        <v>204600</v>
      </c>
      <c r="H54" s="96">
        <f>3169.5+4555.5+5494.5+3830</f>
        <v>17049.5</v>
      </c>
      <c r="I54" s="7">
        <f>+H54</f>
        <v>17049.5</v>
      </c>
    </row>
    <row r="55" spans="1:9" ht="22.5" x14ac:dyDescent="0.2">
      <c r="A55" s="30">
        <v>15</v>
      </c>
      <c r="B55" s="71" t="s">
        <v>18</v>
      </c>
      <c r="C55" s="19">
        <v>6000</v>
      </c>
      <c r="D55" s="9"/>
      <c r="E55" s="9"/>
      <c r="F55" s="9"/>
      <c r="G55" s="9">
        <f t="shared" si="4"/>
        <v>6000</v>
      </c>
      <c r="H55" s="96">
        <f>125+125+125+125</f>
        <v>500</v>
      </c>
      <c r="I55" s="7">
        <f t="shared" ref="I55:I118" si="5">+H55</f>
        <v>500</v>
      </c>
    </row>
    <row r="56" spans="1:9" x14ac:dyDescent="0.2">
      <c r="A56" s="30">
        <v>22</v>
      </c>
      <c r="B56" s="71" t="s">
        <v>19</v>
      </c>
      <c r="C56" s="19">
        <v>131160</v>
      </c>
      <c r="D56" s="9"/>
      <c r="E56" s="9"/>
      <c r="F56" s="9"/>
      <c r="G56" s="9">
        <f t="shared" si="4"/>
        <v>131160</v>
      </c>
      <c r="H56" s="96">
        <f>2375+5600+2975</f>
        <v>10950</v>
      </c>
      <c r="I56" s="7">
        <f t="shared" si="5"/>
        <v>10950</v>
      </c>
    </row>
    <row r="57" spans="1:9" ht="22.5" x14ac:dyDescent="0.2">
      <c r="A57" s="30">
        <v>27</v>
      </c>
      <c r="B57" s="71" t="s">
        <v>20</v>
      </c>
      <c r="C57" s="19">
        <v>6000</v>
      </c>
      <c r="D57" s="9"/>
      <c r="E57" s="9"/>
      <c r="F57" s="9"/>
      <c r="G57" s="9">
        <f t="shared" si="4"/>
        <v>6000</v>
      </c>
      <c r="H57" s="96">
        <f>125+125+250</f>
        <v>500</v>
      </c>
      <c r="I57" s="7">
        <f t="shared" si="5"/>
        <v>500</v>
      </c>
    </row>
    <row r="58" spans="1:9" x14ac:dyDescent="0.2">
      <c r="A58" s="30">
        <v>51</v>
      </c>
      <c r="B58" s="71" t="s">
        <v>21</v>
      </c>
      <c r="C58" s="19">
        <v>36497.11</v>
      </c>
      <c r="D58" s="9"/>
      <c r="E58" s="9"/>
      <c r="F58" s="9"/>
      <c r="G58" s="9">
        <f t="shared" si="4"/>
        <v>36497.11</v>
      </c>
      <c r="H58" s="96">
        <v>2692.04</v>
      </c>
      <c r="I58" s="7">
        <f t="shared" si="5"/>
        <v>2692.04</v>
      </c>
    </row>
    <row r="59" spans="1:9" x14ac:dyDescent="0.2">
      <c r="A59" s="30">
        <v>61</v>
      </c>
      <c r="B59" s="71" t="s">
        <v>22</v>
      </c>
      <c r="C59" s="19">
        <v>328800</v>
      </c>
      <c r="D59" s="9"/>
      <c r="E59" s="9"/>
      <c r="F59" s="9"/>
      <c r="G59" s="9">
        <f t="shared" si="4"/>
        <v>328800</v>
      </c>
      <c r="H59" s="96">
        <f>15400+12000</f>
        <v>27400</v>
      </c>
      <c r="I59" s="7">
        <f t="shared" si="5"/>
        <v>27400</v>
      </c>
    </row>
    <row r="60" spans="1:9" ht="22.5" x14ac:dyDescent="0.2">
      <c r="A60" s="30">
        <v>63</v>
      </c>
      <c r="B60" s="71" t="s">
        <v>23</v>
      </c>
      <c r="C60" s="19">
        <v>120000</v>
      </c>
      <c r="D60" s="9"/>
      <c r="E60" s="9"/>
      <c r="F60" s="9"/>
      <c r="G60" s="9">
        <f t="shared" si="4"/>
        <v>120000</v>
      </c>
      <c r="H60" s="96">
        <v>10000</v>
      </c>
      <c r="I60" s="7">
        <f t="shared" si="5"/>
        <v>10000</v>
      </c>
    </row>
    <row r="61" spans="1:9" x14ac:dyDescent="0.2">
      <c r="A61" s="30" t="s">
        <v>83</v>
      </c>
      <c r="B61" s="71" t="s">
        <v>24</v>
      </c>
      <c r="C61" s="19">
        <v>33545.160000000003</v>
      </c>
      <c r="D61" s="9"/>
      <c r="E61" s="9"/>
      <c r="F61" s="20"/>
      <c r="G61" s="9">
        <f t="shared" si="4"/>
        <v>33545.160000000003</v>
      </c>
      <c r="H61" s="96"/>
      <c r="I61" s="7">
        <f t="shared" si="5"/>
        <v>0</v>
      </c>
    </row>
    <row r="62" spans="1:9" x14ac:dyDescent="0.2">
      <c r="A62" s="30">
        <v>72</v>
      </c>
      <c r="B62" s="71" t="s">
        <v>25</v>
      </c>
      <c r="C62" s="19">
        <v>33545.160000000003</v>
      </c>
      <c r="D62" s="9"/>
      <c r="E62" s="9"/>
      <c r="F62" s="9"/>
      <c r="G62" s="9">
        <f t="shared" si="4"/>
        <v>33545.160000000003</v>
      </c>
      <c r="H62" s="96"/>
      <c r="I62" s="7">
        <f t="shared" si="5"/>
        <v>0</v>
      </c>
    </row>
    <row r="63" spans="1:9" x14ac:dyDescent="0.2">
      <c r="A63" s="60" t="s">
        <v>84</v>
      </c>
      <c r="B63" s="71" t="s">
        <v>26</v>
      </c>
      <c r="C63" s="19">
        <v>25500</v>
      </c>
      <c r="D63" s="9"/>
      <c r="E63" s="9"/>
      <c r="F63" s="9"/>
      <c r="G63" s="9">
        <f t="shared" si="4"/>
        <v>25500</v>
      </c>
      <c r="H63" s="96"/>
      <c r="I63" s="7">
        <f t="shared" si="5"/>
        <v>0</v>
      </c>
    </row>
    <row r="64" spans="1:9" x14ac:dyDescent="0.2">
      <c r="A64" s="30" t="s">
        <v>85</v>
      </c>
      <c r="B64" s="71" t="s">
        <v>27</v>
      </c>
      <c r="C64" s="9"/>
      <c r="D64" s="9"/>
      <c r="E64" s="9"/>
      <c r="F64" s="9"/>
      <c r="G64" s="9">
        <f t="shared" si="4"/>
        <v>0</v>
      </c>
      <c r="H64" s="96"/>
      <c r="I64" s="7">
        <f t="shared" si="5"/>
        <v>0</v>
      </c>
    </row>
    <row r="65" spans="1:9" x14ac:dyDescent="0.2">
      <c r="A65" s="30">
        <v>111</v>
      </c>
      <c r="B65" s="71" t="s">
        <v>28</v>
      </c>
      <c r="C65" s="9">
        <v>3800</v>
      </c>
      <c r="D65" s="9"/>
      <c r="E65" s="9"/>
      <c r="F65" s="9"/>
      <c r="G65" s="9">
        <f t="shared" si="4"/>
        <v>3800</v>
      </c>
      <c r="H65" s="96">
        <v>296.73</v>
      </c>
      <c r="I65" s="7">
        <f t="shared" si="5"/>
        <v>296.73</v>
      </c>
    </row>
    <row r="66" spans="1:9" s="3" customFormat="1" x14ac:dyDescent="0.2">
      <c r="A66" s="30">
        <v>112</v>
      </c>
      <c r="B66" s="71" t="s">
        <v>29</v>
      </c>
      <c r="C66" s="9">
        <v>5000</v>
      </c>
      <c r="D66" s="9"/>
      <c r="E66" s="9"/>
      <c r="F66" s="9"/>
      <c r="G66" s="9">
        <f t="shared" si="4"/>
        <v>5000</v>
      </c>
      <c r="H66" s="96"/>
      <c r="I66" s="7">
        <f t="shared" si="5"/>
        <v>0</v>
      </c>
    </row>
    <row r="67" spans="1:9" s="3" customFormat="1" x14ac:dyDescent="0.2">
      <c r="A67" s="30">
        <v>113</v>
      </c>
      <c r="B67" s="71" t="s">
        <v>30</v>
      </c>
      <c r="C67" s="9">
        <v>15000</v>
      </c>
      <c r="D67" s="9"/>
      <c r="E67" s="9"/>
      <c r="F67" s="9"/>
      <c r="G67" s="9">
        <f t="shared" si="4"/>
        <v>15000</v>
      </c>
      <c r="H67" s="96"/>
      <c r="I67" s="7">
        <f t="shared" si="5"/>
        <v>0</v>
      </c>
    </row>
    <row r="68" spans="1:9" s="3" customFormat="1" x14ac:dyDescent="0.2">
      <c r="A68" s="30">
        <v>114</v>
      </c>
      <c r="B68" s="71" t="s">
        <v>31</v>
      </c>
      <c r="C68" s="9">
        <v>1000</v>
      </c>
      <c r="D68" s="9"/>
      <c r="E68" s="9"/>
      <c r="F68" s="9"/>
      <c r="G68" s="9">
        <f t="shared" si="4"/>
        <v>1000</v>
      </c>
      <c r="H68" s="96"/>
      <c r="I68" s="7">
        <f t="shared" si="5"/>
        <v>0</v>
      </c>
    </row>
    <row r="69" spans="1:9" s="3" customFormat="1" ht="22.5" x14ac:dyDescent="0.2">
      <c r="A69" s="30">
        <v>115</v>
      </c>
      <c r="B69" s="71" t="s">
        <v>32</v>
      </c>
      <c r="C69" s="9">
        <v>600</v>
      </c>
      <c r="D69" s="9"/>
      <c r="E69" s="9"/>
      <c r="F69" s="9"/>
      <c r="G69" s="9">
        <f t="shared" si="4"/>
        <v>600</v>
      </c>
      <c r="H69" s="96">
        <v>50</v>
      </c>
      <c r="I69" s="7">
        <f t="shared" si="5"/>
        <v>50</v>
      </c>
    </row>
    <row r="70" spans="1:9" s="3" customFormat="1" x14ac:dyDescent="0.2">
      <c r="A70" s="30">
        <v>121</v>
      </c>
      <c r="B70" s="71" t="s">
        <v>33</v>
      </c>
      <c r="C70" s="9">
        <v>6000</v>
      </c>
      <c r="D70" s="9"/>
      <c r="E70" s="9"/>
      <c r="F70" s="9"/>
      <c r="G70" s="9">
        <f t="shared" si="4"/>
        <v>6000</v>
      </c>
      <c r="H70" s="96"/>
      <c r="I70" s="7">
        <f t="shared" si="5"/>
        <v>0</v>
      </c>
    </row>
    <row r="71" spans="1:9" s="3" customFormat="1" x14ac:dyDescent="0.2">
      <c r="A71" s="30">
        <v>122</v>
      </c>
      <c r="B71" s="71" t="s">
        <v>126</v>
      </c>
      <c r="C71" s="9">
        <v>7500</v>
      </c>
      <c r="D71" s="9"/>
      <c r="E71" s="9"/>
      <c r="F71" s="9"/>
      <c r="G71" s="9">
        <f t="shared" si="4"/>
        <v>7500</v>
      </c>
      <c r="H71" s="96"/>
      <c r="I71" s="7">
        <f t="shared" si="5"/>
        <v>0</v>
      </c>
    </row>
    <row r="72" spans="1:9" s="3" customFormat="1" x14ac:dyDescent="0.2">
      <c r="A72" s="30">
        <v>131</v>
      </c>
      <c r="B72" s="71" t="s">
        <v>34</v>
      </c>
      <c r="C72" s="9">
        <f>137000+20000+44400</f>
        <v>201400</v>
      </c>
      <c r="D72" s="9"/>
      <c r="E72" s="9"/>
      <c r="F72" s="9"/>
      <c r="G72" s="9">
        <f t="shared" si="4"/>
        <v>201400</v>
      </c>
      <c r="H72" s="96">
        <v>44400</v>
      </c>
      <c r="I72" s="7">
        <f t="shared" si="5"/>
        <v>44400</v>
      </c>
    </row>
    <row r="73" spans="1:9" s="3" customFormat="1" x14ac:dyDescent="0.2">
      <c r="A73" s="30" t="s">
        <v>86</v>
      </c>
      <c r="B73" s="71" t="s">
        <v>35</v>
      </c>
      <c r="C73" s="9">
        <f>85810+20000</f>
        <v>105810</v>
      </c>
      <c r="D73" s="9"/>
      <c r="E73" s="9"/>
      <c r="F73" s="9"/>
      <c r="G73" s="9">
        <f t="shared" si="4"/>
        <v>105810</v>
      </c>
      <c r="H73" s="96">
        <f>1062.5+1012.5</f>
        <v>2075</v>
      </c>
      <c r="I73" s="7">
        <f t="shared" si="5"/>
        <v>2075</v>
      </c>
    </row>
    <row r="74" spans="1:9" s="3" customFormat="1" x14ac:dyDescent="0.2">
      <c r="A74" s="30" t="s">
        <v>87</v>
      </c>
      <c r="B74" s="71" t="s">
        <v>36</v>
      </c>
      <c r="C74" s="9">
        <f>55000+10000</f>
        <v>65000</v>
      </c>
      <c r="D74" s="9"/>
      <c r="E74" s="9"/>
      <c r="F74" s="9"/>
      <c r="G74" s="9">
        <f t="shared" si="4"/>
        <v>65000</v>
      </c>
      <c r="H74" s="96"/>
      <c r="I74" s="7">
        <f t="shared" si="5"/>
        <v>0</v>
      </c>
    </row>
    <row r="75" spans="1:9" s="3" customFormat="1" ht="22.5" x14ac:dyDescent="0.2">
      <c r="A75" s="30">
        <v>151</v>
      </c>
      <c r="B75" s="71" t="s">
        <v>37</v>
      </c>
      <c r="C75" s="9">
        <v>108900</v>
      </c>
      <c r="D75" s="9"/>
      <c r="E75" s="9"/>
      <c r="F75" s="9"/>
      <c r="G75" s="9">
        <f t="shared" si="4"/>
        <v>108900</v>
      </c>
      <c r="H75" s="96">
        <v>8268.74</v>
      </c>
      <c r="I75" s="7">
        <f t="shared" si="5"/>
        <v>8268.74</v>
      </c>
    </row>
    <row r="76" spans="1:9" s="3" customFormat="1" ht="22.5" x14ac:dyDescent="0.2">
      <c r="A76" s="30">
        <v>152</v>
      </c>
      <c r="B76" s="71" t="s">
        <v>38</v>
      </c>
      <c r="C76" s="9">
        <v>2500</v>
      </c>
      <c r="D76" s="9"/>
      <c r="E76" s="9"/>
      <c r="F76" s="9"/>
      <c r="G76" s="9">
        <f t="shared" si="4"/>
        <v>2500</v>
      </c>
      <c r="H76" s="97"/>
      <c r="I76" s="72">
        <f t="shared" si="5"/>
        <v>0</v>
      </c>
    </row>
    <row r="77" spans="1:9" s="3" customFormat="1" ht="22.5" x14ac:dyDescent="0.2">
      <c r="A77" s="30">
        <v>153</v>
      </c>
      <c r="B77" s="71" t="s">
        <v>39</v>
      </c>
      <c r="C77" s="9">
        <v>8500</v>
      </c>
      <c r="D77" s="9"/>
      <c r="E77" s="9"/>
      <c r="F77" s="9"/>
      <c r="G77" s="9">
        <f t="shared" si="4"/>
        <v>8500</v>
      </c>
      <c r="H77" s="97">
        <v>600</v>
      </c>
      <c r="I77" s="72">
        <f t="shared" si="5"/>
        <v>600</v>
      </c>
    </row>
    <row r="78" spans="1:9" s="3" customFormat="1" ht="22.5" x14ac:dyDescent="0.2">
      <c r="A78" s="30">
        <v>155</v>
      </c>
      <c r="B78" s="71" t="s">
        <v>40</v>
      </c>
      <c r="C78" s="9">
        <f>65000+10000</f>
        <v>75000</v>
      </c>
      <c r="D78" s="9"/>
      <c r="E78" s="9"/>
      <c r="F78" s="9"/>
      <c r="G78" s="9">
        <f t="shared" si="4"/>
        <v>75000</v>
      </c>
      <c r="H78" s="7"/>
      <c r="I78" s="7">
        <f t="shared" si="5"/>
        <v>0</v>
      </c>
    </row>
    <row r="79" spans="1:9" s="3" customFormat="1" ht="22.5" x14ac:dyDescent="0.2">
      <c r="A79" s="30">
        <v>161</v>
      </c>
      <c r="B79" s="71" t="s">
        <v>88</v>
      </c>
      <c r="C79" s="9">
        <v>5000</v>
      </c>
      <c r="D79" s="9"/>
      <c r="E79" s="9"/>
      <c r="F79" s="9"/>
      <c r="G79" s="9">
        <f t="shared" si="4"/>
        <v>5000</v>
      </c>
      <c r="H79" s="96"/>
      <c r="I79" s="7">
        <f t="shared" si="5"/>
        <v>0</v>
      </c>
    </row>
    <row r="80" spans="1:9" s="3" customFormat="1" ht="22.5" x14ac:dyDescent="0.2">
      <c r="A80" s="30">
        <v>164</v>
      </c>
      <c r="B80" s="71" t="s">
        <v>41</v>
      </c>
      <c r="C80" s="9">
        <v>50000</v>
      </c>
      <c r="D80" s="9"/>
      <c r="E80" s="9"/>
      <c r="F80" s="9"/>
      <c r="G80" s="9">
        <f t="shared" si="4"/>
        <v>50000</v>
      </c>
      <c r="H80" s="96"/>
      <c r="I80" s="7">
        <f t="shared" si="5"/>
        <v>0</v>
      </c>
    </row>
    <row r="81" spans="1:9" s="3" customFormat="1" ht="22.5" x14ac:dyDescent="0.2">
      <c r="A81" s="30" t="s">
        <v>89</v>
      </c>
      <c r="B81" s="71" t="s">
        <v>42</v>
      </c>
      <c r="C81" s="9">
        <v>1500</v>
      </c>
      <c r="D81" s="9"/>
      <c r="E81" s="9"/>
      <c r="F81" s="9"/>
      <c r="G81" s="9">
        <f t="shared" si="4"/>
        <v>1500</v>
      </c>
      <c r="H81" s="96"/>
      <c r="I81" s="7">
        <f t="shared" si="5"/>
        <v>0</v>
      </c>
    </row>
    <row r="82" spans="1:9" s="3" customFormat="1" ht="22.5" x14ac:dyDescent="0.2">
      <c r="A82" s="30">
        <v>169</v>
      </c>
      <c r="B82" s="71" t="s">
        <v>90</v>
      </c>
      <c r="C82" s="9">
        <v>5000</v>
      </c>
      <c r="D82" s="9"/>
      <c r="E82" s="9"/>
      <c r="F82" s="9"/>
      <c r="G82" s="9">
        <f t="shared" si="4"/>
        <v>5000</v>
      </c>
      <c r="H82" s="96"/>
      <c r="I82" s="7">
        <f t="shared" si="5"/>
        <v>0</v>
      </c>
    </row>
    <row r="83" spans="1:9" s="3" customFormat="1" x14ac:dyDescent="0.2">
      <c r="A83" s="30">
        <v>182</v>
      </c>
      <c r="B83" s="71" t="s">
        <v>91</v>
      </c>
      <c r="C83" s="9">
        <v>15000</v>
      </c>
      <c r="D83" s="9"/>
      <c r="E83" s="9"/>
      <c r="F83" s="9"/>
      <c r="G83" s="9">
        <f t="shared" si="4"/>
        <v>15000</v>
      </c>
      <c r="H83" s="96">
        <v>2380</v>
      </c>
      <c r="I83" s="7">
        <f t="shared" si="5"/>
        <v>2380</v>
      </c>
    </row>
    <row r="84" spans="1:9" s="3" customFormat="1" x14ac:dyDescent="0.2">
      <c r="A84" s="30">
        <v>183</v>
      </c>
      <c r="B84" s="71" t="s">
        <v>43</v>
      </c>
      <c r="C84" s="9">
        <v>25000</v>
      </c>
      <c r="D84" s="9"/>
      <c r="E84" s="9"/>
      <c r="F84" s="9"/>
      <c r="G84" s="9">
        <f t="shared" si="4"/>
        <v>25000</v>
      </c>
      <c r="H84" s="96"/>
      <c r="I84" s="7">
        <f t="shared" si="5"/>
        <v>0</v>
      </c>
    </row>
    <row r="85" spans="1:9" s="3" customFormat="1" x14ac:dyDescent="0.2">
      <c r="A85" s="30">
        <v>185</v>
      </c>
      <c r="B85" s="71" t="s">
        <v>44</v>
      </c>
      <c r="C85" s="9">
        <v>5000</v>
      </c>
      <c r="D85" s="9"/>
      <c r="E85" s="9"/>
      <c r="F85" s="9"/>
      <c r="G85" s="9">
        <f t="shared" si="4"/>
        <v>5000</v>
      </c>
      <c r="H85" s="96"/>
      <c r="I85" s="7">
        <f t="shared" si="5"/>
        <v>0</v>
      </c>
    </row>
    <row r="86" spans="1:9" s="3" customFormat="1" ht="22.5" x14ac:dyDescent="0.2">
      <c r="A86" s="30">
        <v>186</v>
      </c>
      <c r="B86" s="71" t="s">
        <v>45</v>
      </c>
      <c r="C86" s="9">
        <v>5500</v>
      </c>
      <c r="D86" s="9"/>
      <c r="E86" s="9"/>
      <c r="F86" s="9"/>
      <c r="G86" s="9">
        <f t="shared" si="4"/>
        <v>5500</v>
      </c>
      <c r="H86" s="96"/>
      <c r="I86" s="7">
        <f t="shared" si="5"/>
        <v>0</v>
      </c>
    </row>
    <row r="87" spans="1:9" s="3" customFormat="1" x14ac:dyDescent="0.2">
      <c r="A87" s="30">
        <v>189</v>
      </c>
      <c r="B87" s="71" t="s">
        <v>46</v>
      </c>
      <c r="C87" s="9">
        <f>851905.14+10000</f>
        <v>861905.14</v>
      </c>
      <c r="D87" s="9"/>
      <c r="E87" s="9"/>
      <c r="F87" s="9"/>
      <c r="G87" s="9">
        <f t="shared" si="4"/>
        <v>861905.14</v>
      </c>
      <c r="H87" s="96">
        <f>3700+2650+4500+4125</f>
        <v>14975</v>
      </c>
      <c r="I87" s="7">
        <f t="shared" si="5"/>
        <v>14975</v>
      </c>
    </row>
    <row r="88" spans="1:9" s="3" customFormat="1" ht="22.5" x14ac:dyDescent="0.2">
      <c r="A88" s="30">
        <v>191</v>
      </c>
      <c r="B88" s="71" t="s">
        <v>92</v>
      </c>
      <c r="C88" s="9">
        <v>200</v>
      </c>
      <c r="D88" s="9"/>
      <c r="E88" s="9"/>
      <c r="F88" s="9"/>
      <c r="G88" s="9">
        <v>200</v>
      </c>
      <c r="H88" s="96"/>
      <c r="I88" s="7">
        <f t="shared" si="5"/>
        <v>0</v>
      </c>
    </row>
    <row r="89" spans="1:9" s="3" customFormat="1" ht="22.5" x14ac:dyDescent="0.2">
      <c r="A89" s="30" t="s">
        <v>93</v>
      </c>
      <c r="B89" s="71" t="s">
        <v>94</v>
      </c>
      <c r="C89" s="9">
        <v>500</v>
      </c>
      <c r="D89" s="9"/>
      <c r="E89" s="9"/>
      <c r="F89" s="9"/>
      <c r="G89" s="9">
        <f t="shared" si="4"/>
        <v>500</v>
      </c>
      <c r="H89" s="96">
        <v>130</v>
      </c>
      <c r="I89" s="7">
        <f t="shared" si="5"/>
        <v>130</v>
      </c>
    </row>
    <row r="90" spans="1:9" s="3" customFormat="1" x14ac:dyDescent="0.2">
      <c r="A90" s="30">
        <f>195</f>
        <v>195</v>
      </c>
      <c r="B90" s="71" t="s">
        <v>95</v>
      </c>
      <c r="C90" s="9">
        <v>1500</v>
      </c>
      <c r="D90" s="9"/>
      <c r="E90" s="9"/>
      <c r="F90" s="9"/>
      <c r="G90" s="9">
        <f t="shared" si="4"/>
        <v>1500</v>
      </c>
      <c r="H90" s="96">
        <v>37.56</v>
      </c>
      <c r="I90" s="7">
        <f t="shared" si="5"/>
        <v>37.56</v>
      </c>
    </row>
    <row r="91" spans="1:9" s="3" customFormat="1" ht="22.5" x14ac:dyDescent="0.2">
      <c r="A91" s="30">
        <v>196</v>
      </c>
      <c r="B91" s="71" t="s">
        <v>47</v>
      </c>
      <c r="C91" s="9">
        <f>78000+20000</f>
        <v>98000</v>
      </c>
      <c r="D91" s="10"/>
      <c r="E91" s="10"/>
      <c r="F91" s="10"/>
      <c r="G91" s="10">
        <f>+C91+D91-E91+F91</f>
        <v>98000</v>
      </c>
      <c r="H91" s="98">
        <v>1000</v>
      </c>
      <c r="I91" s="73">
        <f t="shared" si="5"/>
        <v>1000</v>
      </c>
    </row>
    <row r="92" spans="1:9" s="3" customFormat="1" x14ac:dyDescent="0.2">
      <c r="A92" s="30">
        <v>197</v>
      </c>
      <c r="B92" s="71" t="s">
        <v>48</v>
      </c>
      <c r="C92" s="9">
        <v>25000</v>
      </c>
      <c r="D92" s="10"/>
      <c r="E92" s="10"/>
      <c r="F92" s="10"/>
      <c r="G92" s="10">
        <f>+C92+D92-E92+F92</f>
        <v>25000</v>
      </c>
      <c r="H92" s="98">
        <v>977.5</v>
      </c>
      <c r="I92" s="73">
        <f t="shared" si="5"/>
        <v>977.5</v>
      </c>
    </row>
    <row r="93" spans="1:9" s="3" customFormat="1" ht="22.5" x14ac:dyDescent="0.2">
      <c r="A93" s="30">
        <v>199</v>
      </c>
      <c r="B93" s="74" t="s">
        <v>49</v>
      </c>
      <c r="C93" s="9">
        <v>50000</v>
      </c>
      <c r="D93" s="9"/>
      <c r="E93" s="9"/>
      <c r="F93" s="9"/>
      <c r="G93" s="10">
        <f>+C93+D93-E93+F93</f>
        <v>50000</v>
      </c>
      <c r="H93" s="96">
        <f>76+40+2493.12</f>
        <v>2609.12</v>
      </c>
      <c r="I93" s="7">
        <f t="shared" si="5"/>
        <v>2609.12</v>
      </c>
    </row>
    <row r="94" spans="1:9" s="3" customFormat="1" x14ac:dyDescent="0.2">
      <c r="A94" s="30" t="s">
        <v>96</v>
      </c>
      <c r="B94" s="71" t="s">
        <v>50</v>
      </c>
      <c r="C94" s="9"/>
      <c r="D94" s="9"/>
      <c r="E94" s="9"/>
      <c r="F94" s="9"/>
      <c r="G94" s="10"/>
      <c r="H94" s="7"/>
      <c r="I94" s="7">
        <f t="shared" si="5"/>
        <v>0</v>
      </c>
    </row>
    <row r="95" spans="1:9" s="3" customFormat="1" x14ac:dyDescent="0.2">
      <c r="A95" s="30">
        <v>211</v>
      </c>
      <c r="B95" s="71" t="s">
        <v>51</v>
      </c>
      <c r="C95" s="9">
        <f>160000+20000</f>
        <v>180000</v>
      </c>
      <c r="D95" s="9"/>
      <c r="E95" s="9"/>
      <c r="F95" s="9"/>
      <c r="G95" s="10">
        <f t="shared" ref="G95:G109" si="6">+C95+D95-E95+F95</f>
        <v>180000</v>
      </c>
      <c r="H95" s="7">
        <f>1973+527.8</f>
        <v>2500.8000000000002</v>
      </c>
      <c r="I95" s="7">
        <f t="shared" si="5"/>
        <v>2500.8000000000002</v>
      </c>
    </row>
    <row r="96" spans="1:9" s="3" customFormat="1" ht="22.5" x14ac:dyDescent="0.2">
      <c r="A96" s="30" t="s">
        <v>97</v>
      </c>
      <c r="B96" s="71" t="s">
        <v>52</v>
      </c>
      <c r="C96" s="9">
        <f>55000+5000</f>
        <v>60000</v>
      </c>
      <c r="D96" s="9"/>
      <c r="E96" s="9"/>
      <c r="F96" s="9"/>
      <c r="G96" s="10">
        <f t="shared" si="6"/>
        <v>60000</v>
      </c>
      <c r="H96" s="7">
        <v>2275</v>
      </c>
      <c r="I96" s="7">
        <f t="shared" si="5"/>
        <v>2275</v>
      </c>
    </row>
    <row r="97" spans="1:9" s="3" customFormat="1" x14ac:dyDescent="0.2">
      <c r="A97" s="30" t="s">
        <v>98</v>
      </c>
      <c r="B97" s="71" t="s">
        <v>53</v>
      </c>
      <c r="C97" s="9">
        <v>2500</v>
      </c>
      <c r="D97" s="9"/>
      <c r="E97" s="9"/>
      <c r="F97" s="9"/>
      <c r="G97" s="10">
        <f t="shared" si="6"/>
        <v>2500</v>
      </c>
      <c r="H97" s="7"/>
      <c r="I97" s="7">
        <f t="shared" si="5"/>
        <v>0</v>
      </c>
    </row>
    <row r="98" spans="1:9" s="3" customFormat="1" ht="22.5" x14ac:dyDescent="0.2">
      <c r="A98" s="30" t="s">
        <v>99</v>
      </c>
      <c r="B98" s="71" t="s">
        <v>54</v>
      </c>
      <c r="C98" s="9">
        <v>1000</v>
      </c>
      <c r="D98" s="9"/>
      <c r="E98" s="9"/>
      <c r="F98" s="9"/>
      <c r="G98" s="10">
        <f t="shared" si="6"/>
        <v>1000</v>
      </c>
      <c r="H98" s="7">
        <v>124</v>
      </c>
      <c r="I98" s="7">
        <f t="shared" si="5"/>
        <v>124</v>
      </c>
    </row>
    <row r="99" spans="1:9" s="3" customFormat="1" x14ac:dyDescent="0.2">
      <c r="A99" s="30">
        <v>245</v>
      </c>
      <c r="B99" s="71" t="s">
        <v>129</v>
      </c>
      <c r="C99" s="9">
        <v>12000</v>
      </c>
      <c r="D99" s="9"/>
      <c r="E99" s="9"/>
      <c r="F99" s="9"/>
      <c r="G99" s="10">
        <f t="shared" si="6"/>
        <v>12000</v>
      </c>
      <c r="H99" s="7"/>
      <c r="I99" s="7">
        <f t="shared" si="5"/>
        <v>0</v>
      </c>
    </row>
    <row r="100" spans="1:9" s="3" customFormat="1" x14ac:dyDescent="0.2">
      <c r="A100" s="30">
        <v>247</v>
      </c>
      <c r="B100" s="71" t="s">
        <v>55</v>
      </c>
      <c r="C100" s="9">
        <v>1000</v>
      </c>
      <c r="D100" s="9"/>
      <c r="E100" s="9"/>
      <c r="F100" s="9"/>
      <c r="G100" s="10">
        <f t="shared" si="6"/>
        <v>1000</v>
      </c>
      <c r="H100" s="7"/>
      <c r="I100" s="7">
        <f t="shared" si="5"/>
        <v>0</v>
      </c>
    </row>
    <row r="101" spans="1:9" s="3" customFormat="1" x14ac:dyDescent="0.2">
      <c r="A101" s="30">
        <v>262</v>
      </c>
      <c r="B101" s="71" t="s">
        <v>56</v>
      </c>
      <c r="C101" s="9">
        <v>50000</v>
      </c>
      <c r="D101" s="9"/>
      <c r="E101" s="9"/>
      <c r="F101" s="9"/>
      <c r="G101" s="10">
        <f t="shared" si="6"/>
        <v>50000</v>
      </c>
      <c r="H101" s="7">
        <f>1350+595.14</f>
        <v>1945.1399999999999</v>
      </c>
      <c r="I101" s="7">
        <f t="shared" si="5"/>
        <v>1945.1399999999999</v>
      </c>
    </row>
    <row r="102" spans="1:9" s="3" customFormat="1" ht="22.5" x14ac:dyDescent="0.2">
      <c r="A102" s="30">
        <v>266</v>
      </c>
      <c r="B102" s="71" t="s">
        <v>57</v>
      </c>
      <c r="C102" s="9">
        <v>24000</v>
      </c>
      <c r="D102" s="11"/>
      <c r="E102" s="11"/>
      <c r="F102" s="11"/>
      <c r="G102" s="10">
        <f t="shared" si="6"/>
        <v>24000</v>
      </c>
      <c r="H102" s="7">
        <v>100</v>
      </c>
      <c r="I102" s="7">
        <f t="shared" si="5"/>
        <v>100</v>
      </c>
    </row>
    <row r="103" spans="1:9" s="3" customFormat="1" ht="22.5" x14ac:dyDescent="0.2">
      <c r="A103" s="30" t="s">
        <v>100</v>
      </c>
      <c r="B103" s="71" t="s">
        <v>58</v>
      </c>
      <c r="C103" s="9">
        <v>2400</v>
      </c>
      <c r="D103" s="9"/>
      <c r="E103" s="9"/>
      <c r="F103" s="9"/>
      <c r="G103" s="10">
        <f t="shared" si="6"/>
        <v>2400</v>
      </c>
      <c r="H103" s="7"/>
      <c r="I103" s="7">
        <f t="shared" si="5"/>
        <v>0</v>
      </c>
    </row>
    <row r="104" spans="1:9" s="3" customFormat="1" ht="22.5" x14ac:dyDescent="0.2">
      <c r="A104" s="30">
        <v>268</v>
      </c>
      <c r="B104" s="71" t="s">
        <v>59</v>
      </c>
      <c r="C104" s="9">
        <v>25000</v>
      </c>
      <c r="D104" s="9"/>
      <c r="E104" s="9"/>
      <c r="F104" s="9"/>
      <c r="G104" s="10">
        <f t="shared" si="6"/>
        <v>25000</v>
      </c>
      <c r="H104" s="7">
        <v>95</v>
      </c>
      <c r="I104" s="7">
        <f t="shared" si="5"/>
        <v>95</v>
      </c>
    </row>
    <row r="105" spans="1:9" s="3" customFormat="1" ht="27" customHeight="1" x14ac:dyDescent="0.2">
      <c r="A105" s="30">
        <v>283</v>
      </c>
      <c r="B105" s="71" t="s">
        <v>60</v>
      </c>
      <c r="C105" s="9">
        <v>1500</v>
      </c>
      <c r="D105" s="9"/>
      <c r="E105" s="9"/>
      <c r="F105" s="9"/>
      <c r="G105" s="10">
        <f t="shared" si="6"/>
        <v>1500</v>
      </c>
      <c r="H105" s="7"/>
      <c r="I105" s="7">
        <f t="shared" si="5"/>
        <v>0</v>
      </c>
    </row>
    <row r="106" spans="1:9" s="3" customFormat="1" ht="23.25" customHeight="1" x14ac:dyDescent="0.2">
      <c r="A106" s="30" t="s">
        <v>101</v>
      </c>
      <c r="B106" s="71" t="s">
        <v>61</v>
      </c>
      <c r="C106" s="9">
        <v>3600</v>
      </c>
      <c r="D106" s="11"/>
      <c r="E106" s="11"/>
      <c r="F106" s="11"/>
      <c r="G106" s="10">
        <f t="shared" si="6"/>
        <v>3600</v>
      </c>
      <c r="H106" s="7">
        <v>79</v>
      </c>
      <c r="I106" s="7">
        <f t="shared" si="5"/>
        <v>79</v>
      </c>
    </row>
    <row r="107" spans="1:9" s="3" customFormat="1" ht="22.5" x14ac:dyDescent="0.2">
      <c r="A107" s="30" t="s">
        <v>102</v>
      </c>
      <c r="B107" s="71" t="s">
        <v>62</v>
      </c>
      <c r="C107" s="9">
        <v>2500</v>
      </c>
      <c r="D107" s="9"/>
      <c r="E107" s="9"/>
      <c r="F107" s="9"/>
      <c r="G107" s="10">
        <f t="shared" si="6"/>
        <v>2500</v>
      </c>
      <c r="H107" s="7">
        <v>842.6</v>
      </c>
      <c r="I107" s="7">
        <f t="shared" si="5"/>
        <v>842.6</v>
      </c>
    </row>
    <row r="108" spans="1:9" s="3" customFormat="1" ht="22.5" x14ac:dyDescent="0.2">
      <c r="A108" s="30">
        <v>294</v>
      </c>
      <c r="B108" s="71" t="s">
        <v>63</v>
      </c>
      <c r="C108" s="9">
        <f>200000+14602.79</f>
        <v>214602.79</v>
      </c>
      <c r="D108" s="9"/>
      <c r="E108" s="9"/>
      <c r="F108" s="9"/>
      <c r="G108" s="10">
        <f t="shared" si="6"/>
        <v>214602.79</v>
      </c>
      <c r="H108" s="7"/>
      <c r="I108" s="7">
        <f t="shared" si="5"/>
        <v>0</v>
      </c>
    </row>
    <row r="109" spans="1:9" s="3" customFormat="1" ht="22.5" x14ac:dyDescent="0.2">
      <c r="A109" s="30" t="s">
        <v>103</v>
      </c>
      <c r="B109" s="71" t="s">
        <v>64</v>
      </c>
      <c r="C109" s="9">
        <v>5000</v>
      </c>
      <c r="D109" s="9"/>
      <c r="E109" s="9"/>
      <c r="F109" s="9"/>
      <c r="G109" s="10">
        <f t="shared" si="6"/>
        <v>5000</v>
      </c>
      <c r="H109" s="7">
        <v>565</v>
      </c>
      <c r="I109" s="7">
        <f t="shared" si="5"/>
        <v>565</v>
      </c>
    </row>
    <row r="110" spans="1:9" s="3" customFormat="1" x14ac:dyDescent="0.2">
      <c r="A110" s="61" t="s">
        <v>104</v>
      </c>
      <c r="B110" s="75" t="s">
        <v>65</v>
      </c>
      <c r="C110" s="9"/>
      <c r="D110" s="11"/>
      <c r="E110" s="9"/>
      <c r="F110" s="9"/>
      <c r="G110" s="10"/>
      <c r="H110" s="7"/>
      <c r="I110" s="7">
        <f t="shared" si="5"/>
        <v>0</v>
      </c>
    </row>
    <row r="111" spans="1:9" s="3" customFormat="1" x14ac:dyDescent="0.2">
      <c r="A111" s="30">
        <v>322</v>
      </c>
      <c r="B111" s="71" t="s">
        <v>66</v>
      </c>
      <c r="C111" s="9">
        <v>10000</v>
      </c>
      <c r="D111" s="11"/>
      <c r="E111" s="9"/>
      <c r="F111" s="9"/>
      <c r="G111" s="10">
        <f>C111+D111-E111+F111</f>
        <v>10000</v>
      </c>
      <c r="H111" s="7"/>
      <c r="I111" s="7">
        <f t="shared" si="5"/>
        <v>0</v>
      </c>
    </row>
    <row r="112" spans="1:9" s="3" customFormat="1" ht="22.5" x14ac:dyDescent="0.2">
      <c r="A112" s="30">
        <v>324</v>
      </c>
      <c r="B112" s="31" t="s">
        <v>82</v>
      </c>
      <c r="C112" s="11">
        <v>20000</v>
      </c>
      <c r="D112" s="11"/>
      <c r="E112" s="11"/>
      <c r="F112" s="11"/>
      <c r="G112" s="10">
        <f>C112+D112-E112+F112</f>
        <v>20000</v>
      </c>
      <c r="H112" s="7"/>
      <c r="I112" s="7">
        <f t="shared" si="5"/>
        <v>0</v>
      </c>
    </row>
    <row r="113" spans="1:9" s="3" customFormat="1" x14ac:dyDescent="0.2">
      <c r="A113" s="30">
        <v>328</v>
      </c>
      <c r="B113" s="31" t="s">
        <v>67</v>
      </c>
      <c r="C113" s="11">
        <v>25000</v>
      </c>
      <c r="D113" s="11"/>
      <c r="E113" s="11"/>
      <c r="F113" s="11"/>
      <c r="G113" s="29">
        <f>C113+D113-E113+F113</f>
        <v>25000</v>
      </c>
      <c r="H113" s="7">
        <v>949</v>
      </c>
      <c r="I113" s="7">
        <f t="shared" si="5"/>
        <v>949</v>
      </c>
    </row>
    <row r="114" spans="1:9" x14ac:dyDescent="0.2">
      <c r="A114" s="61" t="s">
        <v>105</v>
      </c>
      <c r="B114" s="76" t="s">
        <v>68</v>
      </c>
      <c r="C114" s="77"/>
      <c r="D114" s="10"/>
      <c r="E114" s="10"/>
      <c r="F114" s="10"/>
      <c r="G114" s="10"/>
      <c r="H114" s="73"/>
      <c r="I114" s="73">
        <f t="shared" si="5"/>
        <v>0</v>
      </c>
    </row>
    <row r="115" spans="1:9" x14ac:dyDescent="0.2">
      <c r="A115" s="30" t="s">
        <v>106</v>
      </c>
      <c r="B115" s="78" t="s">
        <v>69</v>
      </c>
      <c r="C115" s="14">
        <f>30510.5+59552+1.93</f>
        <v>90064.43</v>
      </c>
      <c r="D115" s="9"/>
      <c r="E115" s="9"/>
      <c r="F115" s="9"/>
      <c r="G115" s="9">
        <f>+C115+D115-E115+F115</f>
        <v>90064.43</v>
      </c>
      <c r="H115" s="96">
        <v>78500</v>
      </c>
      <c r="I115" s="7">
        <f t="shared" si="5"/>
        <v>78500</v>
      </c>
    </row>
    <row r="116" spans="1:9" ht="22.5" x14ac:dyDescent="0.2">
      <c r="A116" s="30">
        <v>415</v>
      </c>
      <c r="B116" s="78" t="s">
        <v>70</v>
      </c>
      <c r="C116" s="14">
        <v>0</v>
      </c>
      <c r="D116" s="9"/>
      <c r="E116" s="9"/>
      <c r="F116" s="9"/>
      <c r="G116" s="9">
        <f>+C116+D116-E116+F116</f>
        <v>0</v>
      </c>
      <c r="H116" s="96"/>
      <c r="I116" s="7">
        <f t="shared" si="5"/>
        <v>0</v>
      </c>
    </row>
    <row r="117" spans="1:9" ht="22.5" x14ac:dyDescent="0.2">
      <c r="A117" s="30">
        <v>419</v>
      </c>
      <c r="B117" s="71" t="s">
        <v>71</v>
      </c>
      <c r="C117" s="12">
        <v>250000</v>
      </c>
      <c r="D117" s="9"/>
      <c r="E117" s="9"/>
      <c r="F117" s="9"/>
      <c r="G117" s="9">
        <f>+C117+D117-E117+F117</f>
        <v>250000</v>
      </c>
      <c r="H117" s="7"/>
      <c r="I117" s="7">
        <f t="shared" si="5"/>
        <v>0</v>
      </c>
    </row>
    <row r="118" spans="1:9" ht="33.75" x14ac:dyDescent="0.2">
      <c r="A118" s="30">
        <v>472</v>
      </c>
      <c r="B118" s="71" t="s">
        <v>72</v>
      </c>
      <c r="C118" s="12">
        <v>45025.78</v>
      </c>
      <c r="D118" s="9"/>
      <c r="E118" s="9"/>
      <c r="F118" s="9"/>
      <c r="G118" s="9">
        <f>+C118+D118-E118+F118</f>
        <v>45025.78</v>
      </c>
      <c r="H118" s="7"/>
      <c r="I118" s="7">
        <f t="shared" si="5"/>
        <v>0</v>
      </c>
    </row>
    <row r="119" spans="1:9" ht="22.5" x14ac:dyDescent="0.2">
      <c r="A119" s="30"/>
      <c r="B119" s="71" t="s">
        <v>107</v>
      </c>
      <c r="C119" s="12"/>
      <c r="D119" s="9"/>
      <c r="E119" s="9"/>
      <c r="F119" s="9"/>
      <c r="G119" s="9"/>
      <c r="H119" s="56"/>
      <c r="I119" s="56">
        <f t="shared" ref="I119:I134" si="7">+H119</f>
        <v>0</v>
      </c>
    </row>
    <row r="120" spans="1:9" ht="22.5" x14ac:dyDescent="0.2">
      <c r="A120" s="30"/>
      <c r="B120" s="71" t="s">
        <v>114</v>
      </c>
      <c r="C120" s="12">
        <v>0</v>
      </c>
      <c r="D120" s="9"/>
      <c r="E120" s="9"/>
      <c r="F120" s="9"/>
      <c r="G120" s="9">
        <f>+C120+D120-E120+F120</f>
        <v>0</v>
      </c>
      <c r="H120" s="57">
        <v>2837.14</v>
      </c>
      <c r="I120" s="57">
        <f t="shared" si="7"/>
        <v>2837.14</v>
      </c>
    </row>
    <row r="121" spans="1:9" x14ac:dyDescent="0.2">
      <c r="A121" s="30"/>
      <c r="B121" s="71" t="s">
        <v>115</v>
      </c>
      <c r="C121" s="12">
        <v>0</v>
      </c>
      <c r="D121" s="9"/>
      <c r="E121" s="9"/>
      <c r="F121" s="9"/>
      <c r="G121" s="9">
        <f>+C121+D121-E121+F121</f>
        <v>0</v>
      </c>
      <c r="H121" s="57">
        <v>728.61</v>
      </c>
      <c r="I121" s="57">
        <f t="shared" si="7"/>
        <v>728.61</v>
      </c>
    </row>
    <row r="122" spans="1:9" x14ac:dyDescent="0.2">
      <c r="A122" s="30"/>
      <c r="B122" s="71" t="s">
        <v>116</v>
      </c>
      <c r="C122" s="12">
        <v>0</v>
      </c>
      <c r="D122" s="9"/>
      <c r="E122" s="9"/>
      <c r="F122" s="9"/>
      <c r="G122" s="9">
        <f>+C122+D122-E122+F122</f>
        <v>0</v>
      </c>
      <c r="H122" s="57">
        <v>9281.73</v>
      </c>
      <c r="I122" s="57">
        <f t="shared" si="7"/>
        <v>9281.73</v>
      </c>
    </row>
    <row r="123" spans="1:9" ht="22.5" x14ac:dyDescent="0.2">
      <c r="A123" s="30"/>
      <c r="B123" s="71" t="s">
        <v>117</v>
      </c>
      <c r="C123" s="12">
        <v>0</v>
      </c>
      <c r="D123" s="9"/>
      <c r="E123" s="9"/>
      <c r="F123" s="9"/>
      <c r="G123" s="9">
        <f>+C123+D123-E123+F123</f>
        <v>0</v>
      </c>
      <c r="H123" s="57"/>
      <c r="I123" s="57">
        <f t="shared" si="7"/>
        <v>0</v>
      </c>
    </row>
    <row r="124" spans="1:9" x14ac:dyDescent="0.2">
      <c r="A124" s="30"/>
      <c r="B124" s="71" t="s">
        <v>118</v>
      </c>
      <c r="C124" s="12">
        <v>0</v>
      </c>
      <c r="D124" s="9"/>
      <c r="E124" s="9"/>
      <c r="F124" s="9"/>
      <c r="G124" s="9">
        <f>+C124+D124-E124+F124</f>
        <v>0</v>
      </c>
      <c r="H124" s="57">
        <v>1218.5999999999999</v>
      </c>
      <c r="I124" s="57">
        <f t="shared" si="7"/>
        <v>1218.5999999999999</v>
      </c>
    </row>
    <row r="125" spans="1:9" x14ac:dyDescent="0.2">
      <c r="A125" s="30"/>
      <c r="B125" s="31" t="s">
        <v>131</v>
      </c>
      <c r="C125" s="12">
        <v>0</v>
      </c>
      <c r="D125" s="11"/>
      <c r="E125" s="11"/>
      <c r="F125" s="11"/>
      <c r="G125" s="11"/>
      <c r="H125" s="58"/>
      <c r="I125" s="58">
        <f t="shared" si="7"/>
        <v>0</v>
      </c>
    </row>
    <row r="126" spans="1:9" x14ac:dyDescent="0.2">
      <c r="A126" s="30"/>
      <c r="B126" s="31" t="s">
        <v>119</v>
      </c>
      <c r="C126" s="12">
        <v>0</v>
      </c>
      <c r="D126" s="11"/>
      <c r="E126" s="11"/>
      <c r="F126" s="11"/>
      <c r="G126" s="11"/>
      <c r="H126" s="58"/>
      <c r="I126" s="58">
        <f t="shared" si="7"/>
        <v>0</v>
      </c>
    </row>
    <row r="127" spans="1:9" ht="22.5" x14ac:dyDescent="0.2">
      <c r="A127" s="30"/>
      <c r="B127" s="31" t="s">
        <v>120</v>
      </c>
      <c r="C127" s="12">
        <v>0</v>
      </c>
      <c r="D127" s="11"/>
      <c r="E127" s="11"/>
      <c r="F127" s="11"/>
      <c r="G127" s="11"/>
      <c r="H127" s="58"/>
      <c r="I127" s="58">
        <f t="shared" si="7"/>
        <v>0</v>
      </c>
    </row>
    <row r="128" spans="1:9" ht="22.5" x14ac:dyDescent="0.2">
      <c r="A128" s="30"/>
      <c r="B128" s="31" t="s">
        <v>121</v>
      </c>
      <c r="C128" s="12">
        <v>0</v>
      </c>
      <c r="D128" s="11"/>
      <c r="E128" s="11"/>
      <c r="F128" s="11"/>
      <c r="G128" s="11"/>
      <c r="H128" s="58"/>
      <c r="I128" s="58">
        <f t="shared" si="7"/>
        <v>0</v>
      </c>
    </row>
    <row r="129" spans="1:9" x14ac:dyDescent="0.2">
      <c r="A129" s="30"/>
      <c r="B129" s="31" t="s">
        <v>122</v>
      </c>
      <c r="C129" s="12">
        <v>0</v>
      </c>
      <c r="D129" s="11"/>
      <c r="E129" s="11"/>
      <c r="F129" s="11"/>
      <c r="G129" s="11"/>
      <c r="H129" s="58">
        <v>207.65</v>
      </c>
      <c r="I129" s="58">
        <f t="shared" si="7"/>
        <v>207.65</v>
      </c>
    </row>
    <row r="130" spans="1:9" x14ac:dyDescent="0.2">
      <c r="A130" s="30"/>
      <c r="B130" s="31" t="s">
        <v>123</v>
      </c>
      <c r="C130" s="12">
        <v>0</v>
      </c>
      <c r="D130" s="11"/>
      <c r="E130" s="11"/>
      <c r="F130" s="11"/>
      <c r="G130" s="11">
        <f>+C130+D130-E130+F130</f>
        <v>0</v>
      </c>
      <c r="H130" s="58">
        <v>1534.4399999999998</v>
      </c>
      <c r="I130" s="58">
        <f t="shared" si="7"/>
        <v>1534.4399999999998</v>
      </c>
    </row>
    <row r="131" spans="1:9" x14ac:dyDescent="0.2">
      <c r="A131" s="30"/>
      <c r="B131" s="31" t="s">
        <v>130</v>
      </c>
      <c r="C131" s="13">
        <v>0</v>
      </c>
      <c r="D131" s="11"/>
      <c r="E131" s="11"/>
      <c r="F131" s="11"/>
      <c r="G131" s="11">
        <f>+C131+D131-E131+F131</f>
        <v>0</v>
      </c>
      <c r="H131" s="58"/>
      <c r="I131" s="58">
        <f t="shared" si="7"/>
        <v>0</v>
      </c>
    </row>
    <row r="132" spans="1:9" ht="33.75" x14ac:dyDescent="0.2">
      <c r="A132" s="30"/>
      <c r="B132" s="31" t="s">
        <v>125</v>
      </c>
      <c r="C132" s="13"/>
      <c r="D132" s="11"/>
      <c r="E132" s="11"/>
      <c r="F132" s="11"/>
      <c r="G132" s="11"/>
      <c r="H132" s="99">
        <v>798.77</v>
      </c>
      <c r="I132" s="56">
        <f t="shared" si="7"/>
        <v>798.77</v>
      </c>
    </row>
    <row r="133" spans="1:9" ht="33.75" x14ac:dyDescent="0.2">
      <c r="A133" s="30"/>
      <c r="B133" s="31" t="s">
        <v>124</v>
      </c>
      <c r="C133" s="13"/>
      <c r="D133" s="11"/>
      <c r="E133" s="11"/>
      <c r="F133" s="11"/>
      <c r="G133" s="11"/>
      <c r="H133" s="99">
        <v>4543.0200000000004</v>
      </c>
      <c r="I133" s="56">
        <f t="shared" si="7"/>
        <v>4543.0200000000004</v>
      </c>
    </row>
    <row r="134" spans="1:9" ht="12.75" thickBot="1" x14ac:dyDescent="0.25">
      <c r="A134" s="30"/>
      <c r="B134" s="31" t="s">
        <v>132</v>
      </c>
      <c r="C134" s="13"/>
      <c r="D134" s="11"/>
      <c r="E134" s="11"/>
      <c r="F134" s="11"/>
      <c r="G134" s="11"/>
      <c r="H134" s="58">
        <v>116778.89</v>
      </c>
      <c r="I134" s="58">
        <f t="shared" si="7"/>
        <v>116778.89</v>
      </c>
    </row>
    <row r="135" spans="1:9" ht="12.75" thickBot="1" x14ac:dyDescent="0.25">
      <c r="A135" s="62"/>
      <c r="B135" s="79" t="s">
        <v>73</v>
      </c>
      <c r="C135" s="9">
        <f t="shared" ref="C135:I135" si="8">SUM(C53:C134)</f>
        <v>3705955.5700000003</v>
      </c>
      <c r="D135" s="9">
        <f t="shared" si="8"/>
        <v>0</v>
      </c>
      <c r="E135" s="9">
        <f t="shared" si="8"/>
        <v>0</v>
      </c>
      <c r="F135" s="9">
        <f t="shared" si="8"/>
        <v>0</v>
      </c>
      <c r="G135" s="9">
        <f t="shared" si="8"/>
        <v>3705955.5700000003</v>
      </c>
      <c r="H135" s="9">
        <f t="shared" si="8"/>
        <v>372795.58</v>
      </c>
      <c r="I135" s="9">
        <f t="shared" si="8"/>
        <v>372795.58</v>
      </c>
    </row>
    <row r="136" spans="1:9" ht="23.25" thickBot="1" x14ac:dyDescent="0.25">
      <c r="A136" s="40"/>
      <c r="B136" s="42" t="s">
        <v>135</v>
      </c>
      <c r="C136" s="41"/>
      <c r="D136" s="63"/>
      <c r="E136" s="63"/>
      <c r="F136" s="41"/>
      <c r="G136" s="41"/>
      <c r="H136" s="41"/>
      <c r="I136" s="41"/>
    </row>
  </sheetData>
  <mergeCells count="31">
    <mergeCell ref="B17:G17"/>
    <mergeCell ref="D18:F18"/>
    <mergeCell ref="D51:F51"/>
    <mergeCell ref="B16:G16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  <mergeCell ref="B1:H1"/>
    <mergeCell ref="B2:H2"/>
    <mergeCell ref="B3:H3"/>
    <mergeCell ref="B4:H4"/>
    <mergeCell ref="B5:H5"/>
    <mergeCell ref="B14:H14"/>
    <mergeCell ref="B15:H15"/>
    <mergeCell ref="B7:H7"/>
    <mergeCell ref="B13:H13"/>
    <mergeCell ref="B6:H6"/>
    <mergeCell ref="B8:H8"/>
    <mergeCell ref="B10:H10"/>
    <mergeCell ref="B11:H11"/>
    <mergeCell ref="B12:H12"/>
  </mergeCells>
  <pageMargins left="1.5748031496062993" right="0.51181102362204722" top="1.5748031496062993" bottom="1.1811023622047245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abSelected="1" topLeftCell="A25" workbookViewId="0">
      <selection activeCell="I31" sqref="I31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82" t="s">
        <v>81</v>
      </c>
      <c r="C1" s="82"/>
      <c r="D1" s="82"/>
      <c r="E1" s="82"/>
      <c r="F1" s="82"/>
      <c r="G1" s="82"/>
    </row>
    <row r="2" spans="2:7" x14ac:dyDescent="0.2">
      <c r="B2" s="82" t="s">
        <v>74</v>
      </c>
      <c r="C2" s="82"/>
      <c r="D2" s="82"/>
      <c r="E2" s="82"/>
      <c r="F2" s="82"/>
      <c r="G2" s="82"/>
    </row>
    <row r="3" spans="2:7" x14ac:dyDescent="0.2">
      <c r="B3" s="82" t="s">
        <v>75</v>
      </c>
      <c r="C3" s="82"/>
      <c r="D3" s="82"/>
      <c r="E3" s="82"/>
      <c r="F3" s="82"/>
      <c r="G3" s="82"/>
    </row>
    <row r="4" spans="2:7" x14ac:dyDescent="0.2">
      <c r="B4" s="82" t="s">
        <v>76</v>
      </c>
      <c r="C4" s="82"/>
      <c r="D4" s="82"/>
      <c r="E4" s="82"/>
      <c r="F4" s="82"/>
      <c r="G4" s="82"/>
    </row>
    <row r="5" spans="2:7" x14ac:dyDescent="0.2">
      <c r="B5" s="82" t="s">
        <v>139</v>
      </c>
      <c r="C5" s="82"/>
      <c r="D5" s="82"/>
      <c r="E5" s="82"/>
      <c r="F5" s="82"/>
      <c r="G5" s="82"/>
    </row>
    <row r="6" spans="2:7" x14ac:dyDescent="0.2">
      <c r="B6" s="82" t="s">
        <v>109</v>
      </c>
      <c r="C6" s="82"/>
      <c r="D6" s="82"/>
      <c r="E6" s="82"/>
      <c r="F6" s="82"/>
      <c r="G6" s="82"/>
    </row>
    <row r="7" spans="2:7" x14ac:dyDescent="0.2">
      <c r="B7" s="82" t="s">
        <v>136</v>
      </c>
      <c r="C7" s="82"/>
      <c r="D7" s="82"/>
      <c r="E7" s="82"/>
      <c r="F7" s="82"/>
      <c r="G7" s="82"/>
    </row>
    <row r="8" spans="2:7" x14ac:dyDescent="0.2">
      <c r="B8" s="82" t="s">
        <v>137</v>
      </c>
      <c r="C8" s="82"/>
      <c r="D8" s="82"/>
      <c r="E8" s="82"/>
      <c r="F8" s="82"/>
      <c r="G8" s="82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82" t="s">
        <v>77</v>
      </c>
      <c r="C10" s="82"/>
      <c r="D10" s="82"/>
      <c r="E10" s="82"/>
      <c r="F10" s="82"/>
      <c r="G10" s="82"/>
    </row>
    <row r="11" spans="2:7" x14ac:dyDescent="0.2">
      <c r="B11" s="82" t="s">
        <v>78</v>
      </c>
      <c r="C11" s="82"/>
      <c r="D11" s="82"/>
      <c r="E11" s="82"/>
      <c r="F11" s="82"/>
      <c r="G11" s="82"/>
    </row>
    <row r="12" spans="2:7" x14ac:dyDescent="0.2">
      <c r="B12" s="82" t="s">
        <v>79</v>
      </c>
      <c r="C12" s="82"/>
      <c r="D12" s="82"/>
      <c r="E12" s="82"/>
      <c r="F12" s="82"/>
      <c r="G12" s="82"/>
    </row>
    <row r="13" spans="2:7" ht="20.25" customHeight="1" x14ac:dyDescent="0.2">
      <c r="B13" s="82"/>
      <c r="C13" s="82"/>
      <c r="D13" s="82"/>
      <c r="E13" s="82"/>
      <c r="F13" s="82"/>
      <c r="G13" s="82"/>
    </row>
    <row r="14" spans="2:7" x14ac:dyDescent="0.2">
      <c r="B14" s="82" t="s">
        <v>108</v>
      </c>
      <c r="C14" s="82"/>
      <c r="D14" s="82"/>
      <c r="E14" s="82"/>
      <c r="F14" s="82"/>
      <c r="G14" s="82"/>
    </row>
    <row r="15" spans="2:7" ht="13.5" customHeight="1" thickBot="1" x14ac:dyDescent="0.25">
      <c r="B15" s="83" t="s">
        <v>0</v>
      </c>
      <c r="C15" s="83"/>
      <c r="D15" s="83"/>
      <c r="E15" s="83"/>
      <c r="F15" s="83"/>
      <c r="G15" s="83"/>
    </row>
    <row r="16" spans="2:7" ht="13.5" customHeight="1" thickBot="1" x14ac:dyDescent="0.25">
      <c r="B16" s="18"/>
      <c r="C16" s="18"/>
      <c r="D16" s="18"/>
      <c r="E16" s="18"/>
      <c r="F16" s="18"/>
      <c r="G16" s="18"/>
    </row>
    <row r="17" spans="2:7" ht="27" x14ac:dyDescent="0.2">
      <c r="B17" s="46" t="s">
        <v>2</v>
      </c>
      <c r="C17" s="47" t="s">
        <v>110</v>
      </c>
      <c r="D17" s="48" t="s">
        <v>3</v>
      </c>
      <c r="E17" s="48" t="s">
        <v>4</v>
      </c>
      <c r="F17" s="49" t="s">
        <v>111</v>
      </c>
      <c r="G17" s="48" t="s">
        <v>5</v>
      </c>
    </row>
    <row r="18" spans="2:7" ht="12.75" x14ac:dyDescent="0.2">
      <c r="B18" s="50" t="s">
        <v>7</v>
      </c>
      <c r="C18" s="51">
        <f>59602.79+1.93+59552+44400</f>
        <v>163556.72</v>
      </c>
      <c r="D18" s="15"/>
      <c r="E18" s="15"/>
      <c r="F18" s="15"/>
      <c r="G18" s="15">
        <f>+C18</f>
        <v>163556.72</v>
      </c>
    </row>
    <row r="19" spans="2:7" ht="12.75" x14ac:dyDescent="0.2">
      <c r="B19" s="52" t="s">
        <v>8</v>
      </c>
      <c r="C19" s="51">
        <v>3473398.85</v>
      </c>
      <c r="D19" s="51"/>
      <c r="E19" s="51"/>
      <c r="F19" s="51"/>
      <c r="G19" s="15">
        <f t="shared" ref="G19:G29" si="0">+C19+D19-E19+F19</f>
        <v>3473398.85</v>
      </c>
    </row>
    <row r="20" spans="2:7" ht="12.75" x14ac:dyDescent="0.2">
      <c r="B20" s="52" t="s">
        <v>138</v>
      </c>
      <c r="C20" s="51"/>
      <c r="D20" s="51"/>
      <c r="E20" s="51"/>
      <c r="F20" s="51"/>
      <c r="G20" s="15">
        <f t="shared" si="0"/>
        <v>0</v>
      </c>
    </row>
    <row r="21" spans="2:7" ht="25.5" x14ac:dyDescent="0.2">
      <c r="B21" s="52" t="s">
        <v>127</v>
      </c>
      <c r="C21" s="51">
        <v>55000</v>
      </c>
      <c r="D21" s="51"/>
      <c r="E21" s="51"/>
      <c r="F21" s="51"/>
      <c r="G21" s="15">
        <f t="shared" si="0"/>
        <v>55000</v>
      </c>
    </row>
    <row r="22" spans="2:7" ht="25.5" x14ac:dyDescent="0.2">
      <c r="B22" s="52" t="s">
        <v>9</v>
      </c>
      <c r="C22" s="15"/>
      <c r="D22" s="15"/>
      <c r="E22" s="15"/>
      <c r="F22" s="15"/>
      <c r="G22" s="15">
        <f t="shared" si="0"/>
        <v>0</v>
      </c>
    </row>
    <row r="23" spans="2:7" ht="12.75" x14ac:dyDescent="0.2">
      <c r="B23" s="52" t="s">
        <v>134</v>
      </c>
      <c r="C23" s="15">
        <v>0</v>
      </c>
      <c r="D23" s="15"/>
      <c r="E23" s="15"/>
      <c r="F23" s="15"/>
      <c r="G23" s="15">
        <f t="shared" si="0"/>
        <v>0</v>
      </c>
    </row>
    <row r="24" spans="2:7" ht="12.75" x14ac:dyDescent="0.2">
      <c r="B24" s="52" t="s">
        <v>10</v>
      </c>
      <c r="C24" s="15">
        <v>0</v>
      </c>
      <c r="D24" s="15"/>
      <c r="E24" s="15"/>
      <c r="F24" s="15"/>
      <c r="G24" s="15">
        <f t="shared" si="0"/>
        <v>0</v>
      </c>
    </row>
    <row r="25" spans="2:7" ht="12.75" x14ac:dyDescent="0.2">
      <c r="B25" s="52" t="s">
        <v>130</v>
      </c>
      <c r="C25" s="15"/>
      <c r="D25" s="15"/>
      <c r="E25" s="15"/>
      <c r="F25" s="15"/>
      <c r="G25" s="15">
        <f t="shared" si="0"/>
        <v>0</v>
      </c>
    </row>
    <row r="26" spans="2:7" ht="25.5" x14ac:dyDescent="0.2">
      <c r="B26" s="52" t="s">
        <v>11</v>
      </c>
      <c r="C26" s="51">
        <v>10000</v>
      </c>
      <c r="D26" s="51"/>
      <c r="E26" s="51"/>
      <c r="F26" s="51"/>
      <c r="G26" s="15">
        <f t="shared" si="0"/>
        <v>10000</v>
      </c>
    </row>
    <row r="27" spans="2:7" ht="12.75" x14ac:dyDescent="0.2">
      <c r="B27" s="52" t="s">
        <v>12</v>
      </c>
      <c r="C27" s="51">
        <v>4000</v>
      </c>
      <c r="D27" s="51"/>
      <c r="E27" s="51"/>
      <c r="F27" s="51"/>
      <c r="G27" s="15">
        <f t="shared" si="0"/>
        <v>4000</v>
      </c>
    </row>
    <row r="28" spans="2:7" ht="25.5" x14ac:dyDescent="0.2">
      <c r="B28" s="52" t="s">
        <v>112</v>
      </c>
      <c r="C28" s="15"/>
      <c r="D28" s="53"/>
      <c r="E28" s="53"/>
      <c r="F28" s="53"/>
      <c r="G28" s="15">
        <f t="shared" si="0"/>
        <v>0</v>
      </c>
    </row>
    <row r="29" spans="2:7" ht="25.5" x14ac:dyDescent="0.2">
      <c r="B29" s="52" t="s">
        <v>13</v>
      </c>
      <c r="C29" s="15"/>
      <c r="D29" s="15"/>
      <c r="E29" s="15"/>
      <c r="F29" s="15"/>
      <c r="G29" s="15">
        <f t="shared" si="0"/>
        <v>0</v>
      </c>
    </row>
    <row r="30" spans="2:7" ht="12.75" x14ac:dyDescent="0.2">
      <c r="B30" s="52" t="s">
        <v>128</v>
      </c>
      <c r="C30" s="15"/>
      <c r="D30" s="15"/>
      <c r="E30" s="15"/>
      <c r="F30" s="15"/>
      <c r="G30" s="15"/>
    </row>
    <row r="31" spans="2:7" ht="13.5" thickBot="1" x14ac:dyDescent="0.25">
      <c r="B31" s="54" t="s">
        <v>113</v>
      </c>
      <c r="C31" s="55"/>
      <c r="D31" s="55"/>
      <c r="E31" s="55"/>
      <c r="F31" s="55"/>
      <c r="G31" s="55">
        <f>C31+D31+E31-+F31</f>
        <v>0</v>
      </c>
    </row>
    <row r="32" spans="2:7" ht="13.5" thickBot="1" x14ac:dyDescent="0.25">
      <c r="B32" s="80" t="s">
        <v>14</v>
      </c>
      <c r="C32" s="81">
        <f t="shared" ref="C32:G32" si="1">SUM(C18:C31)</f>
        <v>3705955.5700000003</v>
      </c>
      <c r="D32" s="81">
        <f t="shared" si="1"/>
        <v>0</v>
      </c>
      <c r="E32" s="81">
        <f t="shared" si="1"/>
        <v>0</v>
      </c>
      <c r="F32" s="81">
        <f t="shared" si="1"/>
        <v>0</v>
      </c>
      <c r="G32" s="81">
        <f t="shared" si="1"/>
        <v>3705955.5700000003</v>
      </c>
    </row>
    <row r="33" spans="2:7" ht="12.75" x14ac:dyDescent="0.2">
      <c r="B33" s="21"/>
      <c r="C33" s="32"/>
      <c r="D33" s="32"/>
      <c r="E33" s="32"/>
      <c r="F33" s="32"/>
      <c r="G33" s="32"/>
    </row>
    <row r="34" spans="2:7" ht="12.75" x14ac:dyDescent="0.2">
      <c r="B34" s="21"/>
      <c r="C34" s="32"/>
      <c r="D34" s="32"/>
      <c r="E34" s="32"/>
      <c r="F34" s="32"/>
      <c r="G34" s="32"/>
    </row>
    <row r="35" spans="2:7" x14ac:dyDescent="0.2">
      <c r="B35" s="82" t="s">
        <v>81</v>
      </c>
      <c r="C35" s="82"/>
      <c r="D35" s="82"/>
      <c r="E35" s="82"/>
      <c r="F35" s="82"/>
      <c r="G35" s="82"/>
    </row>
    <row r="36" spans="2:7" x14ac:dyDescent="0.2">
      <c r="B36" s="82" t="s">
        <v>74</v>
      </c>
      <c r="C36" s="82"/>
      <c r="D36" s="82"/>
      <c r="E36" s="82"/>
      <c r="F36" s="82"/>
      <c r="G36" s="82"/>
    </row>
    <row r="37" spans="2:7" x14ac:dyDescent="0.2">
      <c r="B37" s="82" t="s">
        <v>75</v>
      </c>
      <c r="C37" s="82"/>
      <c r="D37" s="82"/>
      <c r="E37" s="82"/>
      <c r="F37" s="82"/>
      <c r="G37" s="82"/>
    </row>
    <row r="38" spans="2:7" x14ac:dyDescent="0.2">
      <c r="B38" s="82" t="s">
        <v>76</v>
      </c>
      <c r="C38" s="82"/>
      <c r="D38" s="82"/>
      <c r="E38" s="82"/>
      <c r="F38" s="82"/>
      <c r="G38" s="82"/>
    </row>
    <row r="39" spans="2:7" x14ac:dyDescent="0.2">
      <c r="B39" s="82" t="s">
        <v>139</v>
      </c>
      <c r="C39" s="82"/>
      <c r="D39" s="82"/>
      <c r="E39" s="82"/>
      <c r="F39" s="82"/>
      <c r="G39" s="82"/>
    </row>
    <row r="40" spans="2:7" x14ac:dyDescent="0.2">
      <c r="B40" s="82" t="s">
        <v>109</v>
      </c>
      <c r="C40" s="82"/>
      <c r="D40" s="82"/>
      <c r="E40" s="82"/>
      <c r="F40" s="82"/>
      <c r="G40" s="82"/>
    </row>
    <row r="41" spans="2:7" x14ac:dyDescent="0.2">
      <c r="B41" s="82" t="s">
        <v>136</v>
      </c>
      <c r="C41" s="82"/>
      <c r="D41" s="82"/>
      <c r="E41" s="82"/>
      <c r="F41" s="82"/>
      <c r="G41" s="82"/>
    </row>
    <row r="42" spans="2:7" x14ac:dyDescent="0.2">
      <c r="B42" s="82" t="s">
        <v>137</v>
      </c>
      <c r="C42" s="82"/>
      <c r="D42" s="82"/>
      <c r="E42" s="82"/>
      <c r="F42" s="82"/>
      <c r="G42" s="82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82" t="s">
        <v>77</v>
      </c>
      <c r="C44" s="82"/>
      <c r="D44" s="82"/>
      <c r="E44" s="82"/>
      <c r="F44" s="82"/>
      <c r="G44" s="82"/>
    </row>
    <row r="45" spans="2:7" x14ac:dyDescent="0.2">
      <c r="B45" s="82" t="s">
        <v>78</v>
      </c>
      <c r="C45" s="82"/>
      <c r="D45" s="82"/>
      <c r="E45" s="82"/>
      <c r="F45" s="82"/>
      <c r="G45" s="82"/>
    </row>
    <row r="46" spans="2:7" x14ac:dyDescent="0.2">
      <c r="B46" s="16"/>
      <c r="C46" s="16"/>
      <c r="D46" s="16"/>
      <c r="E46" s="16"/>
      <c r="F46" s="16"/>
      <c r="G46" s="16"/>
    </row>
    <row r="47" spans="2:7" x14ac:dyDescent="0.2">
      <c r="B47" s="82" t="s">
        <v>79</v>
      </c>
      <c r="C47" s="82"/>
      <c r="D47" s="82"/>
      <c r="E47" s="82"/>
      <c r="F47" s="82"/>
      <c r="G47" s="82"/>
    </row>
    <row r="48" spans="2:7" x14ac:dyDescent="0.2">
      <c r="B48" s="82"/>
      <c r="C48" s="82"/>
      <c r="D48" s="82"/>
      <c r="E48" s="82"/>
      <c r="F48" s="82"/>
      <c r="G48" s="82"/>
    </row>
    <row r="49" spans="1:7" x14ac:dyDescent="0.2">
      <c r="B49" s="95" t="s">
        <v>108</v>
      </c>
      <c r="C49" s="95"/>
      <c r="D49" s="95"/>
      <c r="E49" s="95"/>
      <c r="F49" s="95"/>
      <c r="G49" s="95"/>
    </row>
    <row r="50" spans="1:7" x14ac:dyDescent="0.2">
      <c r="B50" s="1"/>
      <c r="C50" s="5"/>
      <c r="D50" s="17"/>
      <c r="E50" s="17"/>
      <c r="F50" s="17"/>
      <c r="G50" s="17"/>
    </row>
    <row r="51" spans="1:7" ht="12.75" thickBot="1" x14ac:dyDescent="0.25">
      <c r="B51" s="89" t="s">
        <v>79</v>
      </c>
      <c r="C51" s="89"/>
      <c r="D51" s="89"/>
      <c r="E51" s="89"/>
      <c r="F51" s="89"/>
      <c r="G51" s="17"/>
    </row>
    <row r="52" spans="1:7" ht="12.75" thickBot="1" x14ac:dyDescent="0.25">
      <c r="B52" s="90" t="s">
        <v>15</v>
      </c>
      <c r="C52" s="91"/>
      <c r="D52" s="92" t="s">
        <v>1</v>
      </c>
      <c r="E52" s="93"/>
      <c r="F52" s="94"/>
      <c r="G52" s="17"/>
    </row>
    <row r="53" spans="1:7" ht="27.75" thickBot="1" x14ac:dyDescent="0.25">
      <c r="A53" s="22"/>
      <c r="B53" s="23" t="s">
        <v>2</v>
      </c>
      <c r="C53" s="24" t="s">
        <v>110</v>
      </c>
      <c r="D53" s="25" t="s">
        <v>3</v>
      </c>
      <c r="E53" s="26" t="s">
        <v>4</v>
      </c>
      <c r="F53" s="27" t="s">
        <v>111</v>
      </c>
      <c r="G53" s="28" t="s">
        <v>5</v>
      </c>
    </row>
    <row r="54" spans="1:7" x14ac:dyDescent="0.2">
      <c r="A54" s="59">
        <v>0</v>
      </c>
      <c r="B54" s="69" t="s">
        <v>16</v>
      </c>
      <c r="C54" s="70"/>
      <c r="D54" s="8"/>
      <c r="E54" s="8"/>
      <c r="F54" s="8"/>
      <c r="G54" s="9"/>
    </row>
    <row r="55" spans="1:7" x14ac:dyDescent="0.2">
      <c r="A55" s="30">
        <v>11</v>
      </c>
      <c r="B55" s="71" t="s">
        <v>17</v>
      </c>
      <c r="C55" s="19">
        <v>204600</v>
      </c>
      <c r="D55" s="9"/>
      <c r="E55" s="9"/>
      <c r="F55" s="9"/>
      <c r="G55" s="9">
        <f t="shared" ref="G55:G91" si="2">+C55+D55-E55+F55</f>
        <v>204600</v>
      </c>
    </row>
    <row r="56" spans="1:7" ht="22.5" x14ac:dyDescent="0.2">
      <c r="A56" s="30">
        <v>15</v>
      </c>
      <c r="B56" s="71" t="s">
        <v>18</v>
      </c>
      <c r="C56" s="19">
        <v>6000</v>
      </c>
      <c r="D56" s="9"/>
      <c r="E56" s="9"/>
      <c r="F56" s="9"/>
      <c r="G56" s="9">
        <f t="shared" si="2"/>
        <v>6000</v>
      </c>
    </row>
    <row r="57" spans="1:7" x14ac:dyDescent="0.2">
      <c r="A57" s="30">
        <v>22</v>
      </c>
      <c r="B57" s="71" t="s">
        <v>19</v>
      </c>
      <c r="C57" s="19">
        <v>131160</v>
      </c>
      <c r="D57" s="9"/>
      <c r="E57" s="9"/>
      <c r="F57" s="9"/>
      <c r="G57" s="9">
        <f t="shared" si="2"/>
        <v>131160</v>
      </c>
    </row>
    <row r="58" spans="1:7" ht="22.5" x14ac:dyDescent="0.2">
      <c r="A58" s="30">
        <v>27</v>
      </c>
      <c r="B58" s="71" t="s">
        <v>20</v>
      </c>
      <c r="C58" s="19">
        <v>6000</v>
      </c>
      <c r="D58" s="9"/>
      <c r="E58" s="9"/>
      <c r="F58" s="9"/>
      <c r="G58" s="9">
        <f t="shared" si="2"/>
        <v>6000</v>
      </c>
    </row>
    <row r="59" spans="1:7" x14ac:dyDescent="0.2">
      <c r="A59" s="30">
        <v>51</v>
      </c>
      <c r="B59" s="71" t="s">
        <v>21</v>
      </c>
      <c r="C59" s="19">
        <v>36497.11</v>
      </c>
      <c r="D59" s="9"/>
      <c r="E59" s="9"/>
      <c r="F59" s="9"/>
      <c r="G59" s="9">
        <f t="shared" si="2"/>
        <v>36497.11</v>
      </c>
    </row>
    <row r="60" spans="1:7" x14ac:dyDescent="0.2">
      <c r="A60" s="30">
        <v>61</v>
      </c>
      <c r="B60" s="71" t="s">
        <v>22</v>
      </c>
      <c r="C60" s="19">
        <v>328800</v>
      </c>
      <c r="D60" s="9"/>
      <c r="E60" s="9"/>
      <c r="F60" s="9"/>
      <c r="G60" s="9">
        <f t="shared" si="2"/>
        <v>328800</v>
      </c>
    </row>
    <row r="61" spans="1:7" ht="22.5" x14ac:dyDescent="0.2">
      <c r="A61" s="30">
        <v>63</v>
      </c>
      <c r="B61" s="71" t="s">
        <v>23</v>
      </c>
      <c r="C61" s="19">
        <v>120000</v>
      </c>
      <c r="D61" s="9"/>
      <c r="E61" s="9"/>
      <c r="F61" s="9"/>
      <c r="G61" s="9">
        <f t="shared" si="2"/>
        <v>120000</v>
      </c>
    </row>
    <row r="62" spans="1:7" x14ac:dyDescent="0.2">
      <c r="A62" s="30" t="s">
        <v>83</v>
      </c>
      <c r="B62" s="71" t="s">
        <v>24</v>
      </c>
      <c r="C62" s="19">
        <v>33545.160000000003</v>
      </c>
      <c r="D62" s="9"/>
      <c r="E62" s="9"/>
      <c r="F62" s="20"/>
      <c r="G62" s="9">
        <f t="shared" si="2"/>
        <v>33545.160000000003</v>
      </c>
    </row>
    <row r="63" spans="1:7" ht="22.5" x14ac:dyDescent="0.2">
      <c r="A63" s="30">
        <v>72</v>
      </c>
      <c r="B63" s="71" t="s">
        <v>25</v>
      </c>
      <c r="C63" s="19">
        <v>33545.160000000003</v>
      </c>
      <c r="D63" s="9"/>
      <c r="E63" s="9"/>
      <c r="F63" s="9"/>
      <c r="G63" s="9">
        <f t="shared" si="2"/>
        <v>33545.160000000003</v>
      </c>
    </row>
    <row r="64" spans="1:7" x14ac:dyDescent="0.2">
      <c r="A64" s="60" t="s">
        <v>84</v>
      </c>
      <c r="B64" s="71" t="s">
        <v>26</v>
      </c>
      <c r="C64" s="19">
        <v>25500</v>
      </c>
      <c r="D64" s="9"/>
      <c r="E64" s="9"/>
      <c r="F64" s="9"/>
      <c r="G64" s="9">
        <f t="shared" si="2"/>
        <v>25500</v>
      </c>
    </row>
    <row r="65" spans="1:7" x14ac:dyDescent="0.2">
      <c r="A65" s="30" t="s">
        <v>85</v>
      </c>
      <c r="B65" s="71" t="s">
        <v>27</v>
      </c>
      <c r="C65" s="9"/>
      <c r="D65" s="9"/>
      <c r="E65" s="9"/>
      <c r="F65" s="9"/>
      <c r="G65" s="9">
        <f t="shared" si="2"/>
        <v>0</v>
      </c>
    </row>
    <row r="66" spans="1:7" s="3" customFormat="1" x14ac:dyDescent="0.2">
      <c r="A66" s="30">
        <v>111</v>
      </c>
      <c r="B66" s="71" t="s">
        <v>28</v>
      </c>
      <c r="C66" s="9">
        <v>3800</v>
      </c>
      <c r="D66" s="9"/>
      <c r="E66" s="9"/>
      <c r="F66" s="9"/>
      <c r="G66" s="9">
        <f t="shared" si="2"/>
        <v>3800</v>
      </c>
    </row>
    <row r="67" spans="1:7" s="3" customFormat="1" x14ac:dyDescent="0.2">
      <c r="A67" s="30">
        <v>112</v>
      </c>
      <c r="B67" s="71" t="s">
        <v>29</v>
      </c>
      <c r="C67" s="9">
        <v>5000</v>
      </c>
      <c r="D67" s="9"/>
      <c r="E67" s="9"/>
      <c r="F67" s="9"/>
      <c r="G67" s="9">
        <f t="shared" si="2"/>
        <v>5000</v>
      </c>
    </row>
    <row r="68" spans="1:7" s="3" customFormat="1" x14ac:dyDescent="0.2">
      <c r="A68" s="30">
        <v>113</v>
      </c>
      <c r="B68" s="71" t="s">
        <v>30</v>
      </c>
      <c r="C68" s="9">
        <v>15000</v>
      </c>
      <c r="D68" s="9"/>
      <c r="E68" s="9"/>
      <c r="F68" s="9"/>
      <c r="G68" s="9">
        <f t="shared" si="2"/>
        <v>15000</v>
      </c>
    </row>
    <row r="69" spans="1:7" s="3" customFormat="1" x14ac:dyDescent="0.2">
      <c r="A69" s="30">
        <v>114</v>
      </c>
      <c r="B69" s="71" t="s">
        <v>31</v>
      </c>
      <c r="C69" s="9">
        <v>1000</v>
      </c>
      <c r="D69" s="9"/>
      <c r="E69" s="9"/>
      <c r="F69" s="9"/>
      <c r="G69" s="9">
        <f t="shared" si="2"/>
        <v>1000</v>
      </c>
    </row>
    <row r="70" spans="1:7" s="3" customFormat="1" ht="22.5" x14ac:dyDescent="0.2">
      <c r="A70" s="30">
        <v>115</v>
      </c>
      <c r="B70" s="71" t="s">
        <v>32</v>
      </c>
      <c r="C70" s="9">
        <v>600</v>
      </c>
      <c r="D70" s="9"/>
      <c r="E70" s="9"/>
      <c r="F70" s="9"/>
      <c r="G70" s="9">
        <f t="shared" si="2"/>
        <v>600</v>
      </c>
    </row>
    <row r="71" spans="1:7" s="3" customFormat="1" x14ac:dyDescent="0.2">
      <c r="A71" s="30">
        <v>121</v>
      </c>
      <c r="B71" s="71" t="s">
        <v>33</v>
      </c>
      <c r="C71" s="9">
        <v>6000</v>
      </c>
      <c r="D71" s="9"/>
      <c r="E71" s="9"/>
      <c r="F71" s="9"/>
      <c r="G71" s="9">
        <f t="shared" si="2"/>
        <v>6000</v>
      </c>
    </row>
    <row r="72" spans="1:7" s="3" customFormat="1" x14ac:dyDescent="0.2">
      <c r="A72" s="30">
        <v>122</v>
      </c>
      <c r="B72" s="71" t="s">
        <v>126</v>
      </c>
      <c r="C72" s="9">
        <v>7500</v>
      </c>
      <c r="D72" s="9"/>
      <c r="E72" s="9"/>
      <c r="F72" s="9"/>
      <c r="G72" s="9">
        <f t="shared" si="2"/>
        <v>7500</v>
      </c>
    </row>
    <row r="73" spans="1:7" s="3" customFormat="1" x14ac:dyDescent="0.2">
      <c r="A73" s="30">
        <v>131</v>
      </c>
      <c r="B73" s="71" t="s">
        <v>34</v>
      </c>
      <c r="C73" s="9">
        <f>137000+20000+44400</f>
        <v>201400</v>
      </c>
      <c r="D73" s="9"/>
      <c r="E73" s="9"/>
      <c r="F73" s="9"/>
      <c r="G73" s="9">
        <f t="shared" si="2"/>
        <v>201400</v>
      </c>
    </row>
    <row r="74" spans="1:7" s="3" customFormat="1" x14ac:dyDescent="0.2">
      <c r="A74" s="30" t="s">
        <v>86</v>
      </c>
      <c r="B74" s="71" t="s">
        <v>35</v>
      </c>
      <c r="C74" s="9">
        <f>85810+20000</f>
        <v>105810</v>
      </c>
      <c r="D74" s="9"/>
      <c r="E74" s="9"/>
      <c r="F74" s="9"/>
      <c r="G74" s="9">
        <f t="shared" si="2"/>
        <v>105810</v>
      </c>
    </row>
    <row r="75" spans="1:7" s="3" customFormat="1" x14ac:dyDescent="0.2">
      <c r="A75" s="30" t="s">
        <v>87</v>
      </c>
      <c r="B75" s="71" t="s">
        <v>36</v>
      </c>
      <c r="C75" s="9">
        <f>55000+10000</f>
        <v>65000</v>
      </c>
      <c r="D75" s="9"/>
      <c r="E75" s="9"/>
      <c r="F75" s="9"/>
      <c r="G75" s="9">
        <f t="shared" si="2"/>
        <v>65000</v>
      </c>
    </row>
    <row r="76" spans="1:7" s="3" customFormat="1" ht="22.5" x14ac:dyDescent="0.2">
      <c r="A76" s="30">
        <v>151</v>
      </c>
      <c r="B76" s="71" t="s">
        <v>37</v>
      </c>
      <c r="C76" s="9">
        <v>108900</v>
      </c>
      <c r="D76" s="9"/>
      <c r="E76" s="9"/>
      <c r="F76" s="9"/>
      <c r="G76" s="9">
        <f t="shared" si="2"/>
        <v>108900</v>
      </c>
    </row>
    <row r="77" spans="1:7" s="3" customFormat="1" ht="22.5" x14ac:dyDescent="0.2">
      <c r="A77" s="30">
        <v>152</v>
      </c>
      <c r="B77" s="71" t="s">
        <v>38</v>
      </c>
      <c r="C77" s="9">
        <v>2500</v>
      </c>
      <c r="D77" s="9"/>
      <c r="E77" s="9"/>
      <c r="F77" s="9"/>
      <c r="G77" s="9">
        <f t="shared" si="2"/>
        <v>2500</v>
      </c>
    </row>
    <row r="78" spans="1:7" s="3" customFormat="1" ht="22.5" x14ac:dyDescent="0.2">
      <c r="A78" s="30">
        <v>153</v>
      </c>
      <c r="B78" s="71" t="s">
        <v>39</v>
      </c>
      <c r="C78" s="9">
        <v>8500</v>
      </c>
      <c r="D78" s="9"/>
      <c r="E78" s="9"/>
      <c r="F78" s="9"/>
      <c r="G78" s="9">
        <f t="shared" si="2"/>
        <v>8500</v>
      </c>
    </row>
    <row r="79" spans="1:7" s="3" customFormat="1" ht="22.5" x14ac:dyDescent="0.2">
      <c r="A79" s="30">
        <v>155</v>
      </c>
      <c r="B79" s="71" t="s">
        <v>40</v>
      </c>
      <c r="C79" s="9">
        <f>65000+10000</f>
        <v>75000</v>
      </c>
      <c r="D79" s="9"/>
      <c r="E79" s="9"/>
      <c r="F79" s="9"/>
      <c r="G79" s="9">
        <f t="shared" si="2"/>
        <v>75000</v>
      </c>
    </row>
    <row r="80" spans="1:7" s="3" customFormat="1" ht="22.5" x14ac:dyDescent="0.2">
      <c r="A80" s="30">
        <v>161</v>
      </c>
      <c r="B80" s="71" t="s">
        <v>88</v>
      </c>
      <c r="C80" s="9">
        <v>5000</v>
      </c>
      <c r="D80" s="9"/>
      <c r="E80" s="9"/>
      <c r="F80" s="9"/>
      <c r="G80" s="9">
        <f t="shared" si="2"/>
        <v>5000</v>
      </c>
    </row>
    <row r="81" spans="1:7" s="3" customFormat="1" ht="22.5" x14ac:dyDescent="0.2">
      <c r="A81" s="30">
        <v>164</v>
      </c>
      <c r="B81" s="71" t="s">
        <v>41</v>
      </c>
      <c r="C81" s="9">
        <v>50000</v>
      </c>
      <c r="D81" s="9"/>
      <c r="E81" s="9"/>
      <c r="F81" s="9"/>
      <c r="G81" s="9">
        <f t="shared" si="2"/>
        <v>50000</v>
      </c>
    </row>
    <row r="82" spans="1:7" s="3" customFormat="1" ht="22.5" x14ac:dyDescent="0.2">
      <c r="A82" s="30" t="s">
        <v>89</v>
      </c>
      <c r="B82" s="71" t="s">
        <v>42</v>
      </c>
      <c r="C82" s="9">
        <v>1500</v>
      </c>
      <c r="D82" s="9"/>
      <c r="E82" s="9"/>
      <c r="F82" s="9"/>
      <c r="G82" s="9">
        <f t="shared" si="2"/>
        <v>1500</v>
      </c>
    </row>
    <row r="83" spans="1:7" s="3" customFormat="1" ht="22.5" x14ac:dyDescent="0.2">
      <c r="A83" s="30">
        <v>169</v>
      </c>
      <c r="B83" s="71" t="s">
        <v>90</v>
      </c>
      <c r="C83" s="9">
        <v>5000</v>
      </c>
      <c r="D83" s="9"/>
      <c r="E83" s="9"/>
      <c r="F83" s="9"/>
      <c r="G83" s="9">
        <f t="shared" si="2"/>
        <v>5000</v>
      </c>
    </row>
    <row r="84" spans="1:7" s="3" customFormat="1" ht="22.5" x14ac:dyDescent="0.2">
      <c r="A84" s="30">
        <v>182</v>
      </c>
      <c r="B84" s="71" t="s">
        <v>91</v>
      </c>
      <c r="C84" s="9">
        <v>15000</v>
      </c>
      <c r="D84" s="9"/>
      <c r="E84" s="9"/>
      <c r="F84" s="9"/>
      <c r="G84" s="9">
        <f t="shared" si="2"/>
        <v>15000</v>
      </c>
    </row>
    <row r="85" spans="1:7" s="3" customFormat="1" x14ac:dyDescent="0.2">
      <c r="A85" s="30">
        <v>183</v>
      </c>
      <c r="B85" s="71" t="s">
        <v>43</v>
      </c>
      <c r="C85" s="9">
        <v>25000</v>
      </c>
      <c r="D85" s="9"/>
      <c r="E85" s="9"/>
      <c r="F85" s="9"/>
      <c r="G85" s="9">
        <f t="shared" si="2"/>
        <v>25000</v>
      </c>
    </row>
    <row r="86" spans="1:7" s="3" customFormat="1" x14ac:dyDescent="0.2">
      <c r="A86" s="30">
        <v>185</v>
      </c>
      <c r="B86" s="71" t="s">
        <v>44</v>
      </c>
      <c r="C86" s="9">
        <v>5000</v>
      </c>
      <c r="D86" s="9"/>
      <c r="E86" s="9"/>
      <c r="F86" s="9"/>
      <c r="G86" s="9">
        <f t="shared" si="2"/>
        <v>5000</v>
      </c>
    </row>
    <row r="87" spans="1:7" s="3" customFormat="1" ht="22.5" x14ac:dyDescent="0.2">
      <c r="A87" s="30">
        <v>186</v>
      </c>
      <c r="B87" s="71" t="s">
        <v>45</v>
      </c>
      <c r="C87" s="9">
        <v>5500</v>
      </c>
      <c r="D87" s="9"/>
      <c r="E87" s="9"/>
      <c r="F87" s="9"/>
      <c r="G87" s="9">
        <f t="shared" si="2"/>
        <v>5500</v>
      </c>
    </row>
    <row r="88" spans="1:7" s="3" customFormat="1" ht="22.5" x14ac:dyDescent="0.2">
      <c r="A88" s="30">
        <v>189</v>
      </c>
      <c r="B88" s="71" t="s">
        <v>46</v>
      </c>
      <c r="C88" s="9">
        <f>851905.14+10000</f>
        <v>861905.14</v>
      </c>
      <c r="D88" s="9"/>
      <c r="E88" s="9"/>
      <c r="F88" s="9"/>
      <c r="G88" s="9">
        <f t="shared" si="2"/>
        <v>861905.14</v>
      </c>
    </row>
    <row r="89" spans="1:7" s="3" customFormat="1" ht="22.5" x14ac:dyDescent="0.2">
      <c r="A89" s="30">
        <v>191</v>
      </c>
      <c r="B89" s="71" t="s">
        <v>92</v>
      </c>
      <c r="C89" s="9">
        <v>200</v>
      </c>
      <c r="D89" s="9"/>
      <c r="E89" s="9"/>
      <c r="F89" s="9"/>
      <c r="G89" s="9">
        <v>200</v>
      </c>
    </row>
    <row r="90" spans="1:7" s="3" customFormat="1" ht="22.5" x14ac:dyDescent="0.2">
      <c r="A90" s="30" t="s">
        <v>93</v>
      </c>
      <c r="B90" s="71" t="s">
        <v>94</v>
      </c>
      <c r="C90" s="9">
        <v>500</v>
      </c>
      <c r="D90" s="9"/>
      <c r="E90" s="9"/>
      <c r="F90" s="9"/>
      <c r="G90" s="9">
        <f t="shared" si="2"/>
        <v>500</v>
      </c>
    </row>
    <row r="91" spans="1:7" s="3" customFormat="1" ht="22.5" x14ac:dyDescent="0.2">
      <c r="A91" s="30">
        <f>195</f>
        <v>195</v>
      </c>
      <c r="B91" s="71" t="s">
        <v>95</v>
      </c>
      <c r="C91" s="9">
        <v>1500</v>
      </c>
      <c r="D91" s="9"/>
      <c r="E91" s="9"/>
      <c r="F91" s="9"/>
      <c r="G91" s="9">
        <f t="shared" si="2"/>
        <v>1500</v>
      </c>
    </row>
    <row r="92" spans="1:7" s="3" customFormat="1" ht="22.5" x14ac:dyDescent="0.2">
      <c r="A92" s="30">
        <v>196</v>
      </c>
      <c r="B92" s="71" t="s">
        <v>47</v>
      </c>
      <c r="C92" s="9">
        <f>78000+20000</f>
        <v>98000</v>
      </c>
      <c r="D92" s="10"/>
      <c r="E92" s="10"/>
      <c r="F92" s="10"/>
      <c r="G92" s="10">
        <f>+C92+D92-E92+F92</f>
        <v>98000</v>
      </c>
    </row>
    <row r="93" spans="1:7" s="3" customFormat="1" x14ac:dyDescent="0.2">
      <c r="A93" s="30">
        <v>197</v>
      </c>
      <c r="B93" s="71" t="s">
        <v>48</v>
      </c>
      <c r="C93" s="9">
        <v>25000</v>
      </c>
      <c r="D93" s="10"/>
      <c r="E93" s="10"/>
      <c r="F93" s="10"/>
      <c r="G93" s="10">
        <f>+C93+D93-E93+F93</f>
        <v>25000</v>
      </c>
    </row>
    <row r="94" spans="1:7" s="3" customFormat="1" ht="22.5" x14ac:dyDescent="0.2">
      <c r="A94" s="30">
        <v>199</v>
      </c>
      <c r="B94" s="74" t="s">
        <v>49</v>
      </c>
      <c r="C94" s="9">
        <v>50000</v>
      </c>
      <c r="D94" s="9"/>
      <c r="E94" s="9"/>
      <c r="F94" s="9"/>
      <c r="G94" s="10">
        <f>+C94+D94-E94+F94</f>
        <v>50000</v>
      </c>
    </row>
    <row r="95" spans="1:7" s="3" customFormat="1" x14ac:dyDescent="0.2">
      <c r="A95" s="30" t="s">
        <v>96</v>
      </c>
      <c r="B95" s="71" t="s">
        <v>50</v>
      </c>
      <c r="C95" s="9"/>
      <c r="D95" s="9"/>
      <c r="E95" s="9"/>
      <c r="F95" s="9"/>
      <c r="G95" s="10"/>
    </row>
    <row r="96" spans="1:7" s="3" customFormat="1" x14ac:dyDescent="0.2">
      <c r="A96" s="30">
        <v>211</v>
      </c>
      <c r="B96" s="71" t="s">
        <v>51</v>
      </c>
      <c r="C96" s="9">
        <f>160000+20000</f>
        <v>180000</v>
      </c>
      <c r="D96" s="9"/>
      <c r="E96" s="9"/>
      <c r="F96" s="9"/>
      <c r="G96" s="10">
        <f t="shared" ref="G96:G110" si="3">+C96+D96-E96+F96</f>
        <v>180000</v>
      </c>
    </row>
    <row r="97" spans="1:7" s="3" customFormat="1" ht="22.5" x14ac:dyDescent="0.2">
      <c r="A97" s="30" t="s">
        <v>97</v>
      </c>
      <c r="B97" s="71" t="s">
        <v>52</v>
      </c>
      <c r="C97" s="9">
        <f>55000+5000</f>
        <v>60000</v>
      </c>
      <c r="D97" s="9"/>
      <c r="E97" s="9"/>
      <c r="F97" s="9"/>
      <c r="G97" s="10">
        <f t="shared" si="3"/>
        <v>60000</v>
      </c>
    </row>
    <row r="98" spans="1:7" s="3" customFormat="1" x14ac:dyDescent="0.2">
      <c r="A98" s="30" t="s">
        <v>98</v>
      </c>
      <c r="B98" s="71" t="s">
        <v>53</v>
      </c>
      <c r="C98" s="9">
        <v>2500</v>
      </c>
      <c r="D98" s="9"/>
      <c r="E98" s="9"/>
      <c r="F98" s="9"/>
      <c r="G98" s="10">
        <f t="shared" si="3"/>
        <v>2500</v>
      </c>
    </row>
    <row r="99" spans="1:7" s="3" customFormat="1" ht="22.5" x14ac:dyDescent="0.2">
      <c r="A99" s="30" t="s">
        <v>99</v>
      </c>
      <c r="B99" s="71" t="s">
        <v>54</v>
      </c>
      <c r="C99" s="9">
        <v>1000</v>
      </c>
      <c r="D99" s="9"/>
      <c r="E99" s="9"/>
      <c r="F99" s="9"/>
      <c r="G99" s="10">
        <f t="shared" si="3"/>
        <v>1000</v>
      </c>
    </row>
    <row r="100" spans="1:7" s="3" customFormat="1" x14ac:dyDescent="0.2">
      <c r="A100" s="30">
        <v>245</v>
      </c>
      <c r="B100" s="71" t="s">
        <v>129</v>
      </c>
      <c r="C100" s="9">
        <v>12000</v>
      </c>
      <c r="D100" s="9"/>
      <c r="E100" s="9"/>
      <c r="F100" s="9"/>
      <c r="G100" s="10">
        <f t="shared" si="3"/>
        <v>12000</v>
      </c>
    </row>
    <row r="101" spans="1:7" s="3" customFormat="1" x14ac:dyDescent="0.2">
      <c r="A101" s="30">
        <v>247</v>
      </c>
      <c r="B101" s="71" t="s">
        <v>55</v>
      </c>
      <c r="C101" s="9">
        <v>1000</v>
      </c>
      <c r="D101" s="9"/>
      <c r="E101" s="9"/>
      <c r="F101" s="9"/>
      <c r="G101" s="10">
        <f t="shared" si="3"/>
        <v>1000</v>
      </c>
    </row>
    <row r="102" spans="1:7" s="3" customFormat="1" x14ac:dyDescent="0.2">
      <c r="A102" s="30">
        <v>262</v>
      </c>
      <c r="B102" s="71" t="s">
        <v>56</v>
      </c>
      <c r="C102" s="9">
        <v>50000</v>
      </c>
      <c r="D102" s="9"/>
      <c r="E102" s="9"/>
      <c r="F102" s="9"/>
      <c r="G102" s="10">
        <f t="shared" si="3"/>
        <v>50000</v>
      </c>
    </row>
    <row r="103" spans="1:7" s="3" customFormat="1" ht="22.5" x14ac:dyDescent="0.2">
      <c r="A103" s="30">
        <v>266</v>
      </c>
      <c r="B103" s="71" t="s">
        <v>57</v>
      </c>
      <c r="C103" s="9">
        <v>24000</v>
      </c>
      <c r="D103" s="11"/>
      <c r="E103" s="11"/>
      <c r="F103" s="11"/>
      <c r="G103" s="10">
        <f t="shared" si="3"/>
        <v>24000</v>
      </c>
    </row>
    <row r="104" spans="1:7" s="3" customFormat="1" ht="22.5" x14ac:dyDescent="0.2">
      <c r="A104" s="30" t="s">
        <v>100</v>
      </c>
      <c r="B104" s="71" t="s">
        <v>58</v>
      </c>
      <c r="C104" s="9">
        <v>2400</v>
      </c>
      <c r="D104" s="9"/>
      <c r="E104" s="9"/>
      <c r="F104" s="9"/>
      <c r="G104" s="10">
        <f t="shared" si="3"/>
        <v>2400</v>
      </c>
    </row>
    <row r="105" spans="1:7" s="3" customFormat="1" ht="22.5" x14ac:dyDescent="0.2">
      <c r="A105" s="30">
        <v>268</v>
      </c>
      <c r="B105" s="71" t="s">
        <v>59</v>
      </c>
      <c r="C105" s="9">
        <v>25000</v>
      </c>
      <c r="D105" s="9"/>
      <c r="E105" s="9"/>
      <c r="F105" s="9"/>
      <c r="G105" s="10">
        <f t="shared" si="3"/>
        <v>25000</v>
      </c>
    </row>
    <row r="106" spans="1:7" s="3" customFormat="1" x14ac:dyDescent="0.2">
      <c r="A106" s="30">
        <v>283</v>
      </c>
      <c r="B106" s="71" t="s">
        <v>60</v>
      </c>
      <c r="C106" s="9">
        <v>1500</v>
      </c>
      <c r="D106" s="9"/>
      <c r="E106" s="9"/>
      <c r="F106" s="9"/>
      <c r="G106" s="10">
        <f t="shared" si="3"/>
        <v>1500</v>
      </c>
    </row>
    <row r="107" spans="1:7" s="3" customFormat="1" x14ac:dyDescent="0.2">
      <c r="A107" s="30" t="s">
        <v>101</v>
      </c>
      <c r="B107" s="71" t="s">
        <v>61</v>
      </c>
      <c r="C107" s="9">
        <v>3600</v>
      </c>
      <c r="D107" s="11"/>
      <c r="E107" s="11"/>
      <c r="F107" s="11"/>
      <c r="G107" s="10">
        <f t="shared" si="3"/>
        <v>3600</v>
      </c>
    </row>
    <row r="108" spans="1:7" s="3" customFormat="1" ht="22.5" x14ac:dyDescent="0.2">
      <c r="A108" s="30" t="s">
        <v>102</v>
      </c>
      <c r="B108" s="71" t="s">
        <v>62</v>
      </c>
      <c r="C108" s="9">
        <v>2500</v>
      </c>
      <c r="D108" s="9"/>
      <c r="E108" s="9"/>
      <c r="F108" s="9"/>
      <c r="G108" s="10">
        <f t="shared" si="3"/>
        <v>2500</v>
      </c>
    </row>
    <row r="109" spans="1:7" s="3" customFormat="1" ht="22.5" x14ac:dyDescent="0.2">
      <c r="A109" s="30">
        <v>294</v>
      </c>
      <c r="B109" s="71" t="s">
        <v>63</v>
      </c>
      <c r="C109" s="9">
        <f>200000+14602.79</f>
        <v>214602.79</v>
      </c>
      <c r="D109" s="9"/>
      <c r="E109" s="9"/>
      <c r="F109" s="9"/>
      <c r="G109" s="10">
        <f t="shared" si="3"/>
        <v>214602.79</v>
      </c>
    </row>
    <row r="110" spans="1:7" s="3" customFormat="1" ht="22.5" x14ac:dyDescent="0.2">
      <c r="A110" s="30" t="s">
        <v>103</v>
      </c>
      <c r="B110" s="71" t="s">
        <v>64</v>
      </c>
      <c r="C110" s="9">
        <v>5000</v>
      </c>
      <c r="D110" s="9"/>
      <c r="E110" s="9"/>
      <c r="F110" s="9"/>
      <c r="G110" s="10">
        <f t="shared" si="3"/>
        <v>5000</v>
      </c>
    </row>
    <row r="111" spans="1:7" s="3" customFormat="1" x14ac:dyDescent="0.2">
      <c r="A111" s="61" t="s">
        <v>104</v>
      </c>
      <c r="B111" s="75" t="s">
        <v>65</v>
      </c>
      <c r="C111" s="9"/>
      <c r="D111" s="11"/>
      <c r="E111" s="9"/>
      <c r="F111" s="9"/>
      <c r="G111" s="10"/>
    </row>
    <row r="112" spans="1:7" s="3" customFormat="1" x14ac:dyDescent="0.2">
      <c r="A112" s="30">
        <v>322</v>
      </c>
      <c r="B112" s="71" t="s">
        <v>66</v>
      </c>
      <c r="C112" s="9">
        <v>10000</v>
      </c>
      <c r="D112" s="11"/>
      <c r="E112" s="9"/>
      <c r="F112" s="9"/>
      <c r="G112" s="10">
        <f>C112+D112-E112+F112</f>
        <v>10000</v>
      </c>
    </row>
    <row r="113" spans="1:7" s="3" customFormat="1" ht="22.5" x14ac:dyDescent="0.2">
      <c r="A113" s="30">
        <v>324</v>
      </c>
      <c r="B113" s="31" t="s">
        <v>82</v>
      </c>
      <c r="C113" s="11">
        <v>20000</v>
      </c>
      <c r="D113" s="11"/>
      <c r="E113" s="11"/>
      <c r="F113" s="11"/>
      <c r="G113" s="10">
        <f>C113+D113-E113+F113</f>
        <v>20000</v>
      </c>
    </row>
    <row r="114" spans="1:7" s="3" customFormat="1" x14ac:dyDescent="0.2">
      <c r="A114" s="30">
        <v>328</v>
      </c>
      <c r="B114" s="31" t="s">
        <v>67</v>
      </c>
      <c r="C114" s="11">
        <v>25000</v>
      </c>
      <c r="D114" s="11"/>
      <c r="E114" s="11"/>
      <c r="F114" s="11"/>
      <c r="G114" s="29">
        <f>C114+D114-E114+F114</f>
        <v>25000</v>
      </c>
    </row>
    <row r="115" spans="1:7" s="3" customFormat="1" x14ac:dyDescent="0.2">
      <c r="A115" s="61" t="s">
        <v>105</v>
      </c>
      <c r="B115" s="76" t="s">
        <v>68</v>
      </c>
      <c r="C115" s="77"/>
      <c r="D115" s="10"/>
      <c r="E115" s="10"/>
      <c r="F115" s="10"/>
      <c r="G115" s="10"/>
    </row>
    <row r="116" spans="1:7" s="3" customFormat="1" ht="22.5" x14ac:dyDescent="0.2">
      <c r="A116" s="30" t="s">
        <v>106</v>
      </c>
      <c r="B116" s="78" t="s">
        <v>69</v>
      </c>
      <c r="C116" s="14">
        <f>30510.5+59552+1.93</f>
        <v>90064.43</v>
      </c>
      <c r="D116" s="9"/>
      <c r="E116" s="9"/>
      <c r="F116" s="9"/>
      <c r="G116" s="9">
        <f>+C116+D116-E116+F116</f>
        <v>90064.43</v>
      </c>
    </row>
    <row r="117" spans="1:7" s="3" customFormat="1" ht="22.5" x14ac:dyDescent="0.2">
      <c r="A117" s="30">
        <v>415</v>
      </c>
      <c r="B117" s="78" t="s">
        <v>70</v>
      </c>
      <c r="C117" s="14">
        <v>0</v>
      </c>
      <c r="D117" s="9"/>
      <c r="E117" s="9"/>
      <c r="F117" s="9"/>
      <c r="G117" s="9">
        <f>+C117+D117-E117+F117</f>
        <v>0</v>
      </c>
    </row>
    <row r="118" spans="1:7" s="3" customFormat="1" ht="22.5" x14ac:dyDescent="0.2">
      <c r="A118" s="30">
        <v>419</v>
      </c>
      <c r="B118" s="71" t="s">
        <v>71</v>
      </c>
      <c r="C118" s="12">
        <v>250000</v>
      </c>
      <c r="D118" s="9"/>
      <c r="E118" s="9"/>
      <c r="F118" s="9"/>
      <c r="G118" s="9">
        <f>+C118+D118-E118+F118</f>
        <v>250000</v>
      </c>
    </row>
    <row r="119" spans="1:7" s="3" customFormat="1" ht="33.75" x14ac:dyDescent="0.2">
      <c r="A119" s="30">
        <v>472</v>
      </c>
      <c r="B119" s="71" t="s">
        <v>72</v>
      </c>
      <c r="C119" s="12">
        <v>45025.78</v>
      </c>
      <c r="D119" s="9"/>
      <c r="E119" s="9"/>
      <c r="F119" s="9"/>
      <c r="G119" s="9">
        <f>+C119+D119-E119+F119</f>
        <v>45025.78</v>
      </c>
    </row>
    <row r="120" spans="1:7" s="3" customFormat="1" ht="33.75" x14ac:dyDescent="0.2">
      <c r="A120" s="30"/>
      <c r="B120" s="71" t="s">
        <v>107</v>
      </c>
      <c r="C120" s="12"/>
      <c r="D120" s="9"/>
      <c r="E120" s="9"/>
      <c r="F120" s="9"/>
      <c r="G120" s="9"/>
    </row>
    <row r="121" spans="1:7" ht="22.5" x14ac:dyDescent="0.2">
      <c r="A121" s="30"/>
      <c r="B121" s="71" t="s">
        <v>114</v>
      </c>
      <c r="C121" s="12">
        <v>0</v>
      </c>
      <c r="D121" s="9"/>
      <c r="E121" s="9"/>
      <c r="F121" s="9"/>
      <c r="G121" s="9">
        <f>+C121+D121-E121+F121</f>
        <v>0</v>
      </c>
    </row>
    <row r="122" spans="1:7" ht="22.5" x14ac:dyDescent="0.2">
      <c r="A122" s="30"/>
      <c r="B122" s="71" t="s">
        <v>115</v>
      </c>
      <c r="C122" s="12">
        <v>0</v>
      </c>
      <c r="D122" s="9"/>
      <c r="E122" s="9"/>
      <c r="F122" s="9"/>
      <c r="G122" s="9">
        <f>+C122+D122-E122+F122</f>
        <v>0</v>
      </c>
    </row>
    <row r="123" spans="1:7" x14ac:dyDescent="0.2">
      <c r="A123" s="30"/>
      <c r="B123" s="71" t="s">
        <v>116</v>
      </c>
      <c r="C123" s="12">
        <v>0</v>
      </c>
      <c r="D123" s="9"/>
      <c r="E123" s="9"/>
      <c r="F123" s="9"/>
      <c r="G123" s="9">
        <f>+C123+D123-E123+F123</f>
        <v>0</v>
      </c>
    </row>
    <row r="124" spans="1:7" ht="22.5" x14ac:dyDescent="0.2">
      <c r="A124" s="30"/>
      <c r="B124" s="71" t="s">
        <v>117</v>
      </c>
      <c r="C124" s="12">
        <v>0</v>
      </c>
      <c r="D124" s="9"/>
      <c r="E124" s="9"/>
      <c r="F124" s="9"/>
      <c r="G124" s="9">
        <f>+C124+D124-E124+F124</f>
        <v>0</v>
      </c>
    </row>
    <row r="125" spans="1:7" x14ac:dyDescent="0.2">
      <c r="A125" s="30"/>
      <c r="B125" s="71" t="s">
        <v>118</v>
      </c>
      <c r="C125" s="12">
        <v>0</v>
      </c>
      <c r="D125" s="9"/>
      <c r="E125" s="9"/>
      <c r="F125" s="9"/>
      <c r="G125" s="9">
        <f>+C125+D125-E125+F125</f>
        <v>0</v>
      </c>
    </row>
    <row r="126" spans="1:7" x14ac:dyDescent="0.2">
      <c r="A126" s="30"/>
      <c r="B126" s="31" t="s">
        <v>131</v>
      </c>
      <c r="C126" s="12">
        <v>0</v>
      </c>
      <c r="D126" s="11"/>
      <c r="E126" s="11"/>
      <c r="F126" s="11"/>
      <c r="G126" s="11"/>
    </row>
    <row r="127" spans="1:7" x14ac:dyDescent="0.2">
      <c r="A127" s="30"/>
      <c r="B127" s="31" t="s">
        <v>119</v>
      </c>
      <c r="C127" s="12">
        <v>0</v>
      </c>
      <c r="D127" s="11"/>
      <c r="E127" s="11"/>
      <c r="F127" s="11"/>
      <c r="G127" s="11"/>
    </row>
    <row r="128" spans="1:7" ht="33.75" x14ac:dyDescent="0.2">
      <c r="A128" s="30"/>
      <c r="B128" s="31" t="s">
        <v>120</v>
      </c>
      <c r="C128" s="12">
        <v>0</v>
      </c>
      <c r="D128" s="11"/>
      <c r="E128" s="11"/>
      <c r="F128" s="11"/>
      <c r="G128" s="11"/>
    </row>
    <row r="129" spans="1:7" ht="22.5" x14ac:dyDescent="0.2">
      <c r="A129" s="30"/>
      <c r="B129" s="31" t="s">
        <v>121</v>
      </c>
      <c r="C129" s="12">
        <v>0</v>
      </c>
      <c r="D129" s="11"/>
      <c r="E129" s="11"/>
      <c r="F129" s="11"/>
      <c r="G129" s="11"/>
    </row>
    <row r="130" spans="1:7" x14ac:dyDescent="0.2">
      <c r="A130" s="30"/>
      <c r="B130" s="31" t="s">
        <v>122</v>
      </c>
      <c r="C130" s="12">
        <v>0</v>
      </c>
      <c r="D130" s="11"/>
      <c r="E130" s="11"/>
      <c r="F130" s="11"/>
      <c r="G130" s="11"/>
    </row>
    <row r="131" spans="1:7" x14ac:dyDescent="0.2">
      <c r="A131" s="30"/>
      <c r="B131" s="31" t="s">
        <v>123</v>
      </c>
      <c r="C131" s="12">
        <v>0</v>
      </c>
      <c r="D131" s="11"/>
      <c r="E131" s="11"/>
      <c r="F131" s="11"/>
      <c r="G131" s="11">
        <f>+C131+D131-E131+F131</f>
        <v>0</v>
      </c>
    </row>
    <row r="132" spans="1:7" x14ac:dyDescent="0.2">
      <c r="A132" s="30"/>
      <c r="B132" s="31" t="s">
        <v>130</v>
      </c>
      <c r="C132" s="13">
        <v>0</v>
      </c>
      <c r="D132" s="11"/>
      <c r="E132" s="11"/>
      <c r="F132" s="11"/>
      <c r="G132" s="11">
        <f>+C132+D132-E132+F132</f>
        <v>0</v>
      </c>
    </row>
    <row r="133" spans="1:7" ht="33.75" x14ac:dyDescent="0.2">
      <c r="A133" s="30"/>
      <c r="B133" s="31" t="s">
        <v>125</v>
      </c>
      <c r="C133" s="13"/>
      <c r="D133" s="11"/>
      <c r="E133" s="11"/>
      <c r="F133" s="11"/>
      <c r="G133" s="11"/>
    </row>
    <row r="134" spans="1:7" ht="33.75" x14ac:dyDescent="0.2">
      <c r="A134" s="30"/>
      <c r="B134" s="31" t="s">
        <v>124</v>
      </c>
      <c r="C134" s="13"/>
      <c r="D134" s="11"/>
      <c r="E134" s="11"/>
      <c r="F134" s="11"/>
      <c r="G134" s="11"/>
    </row>
    <row r="135" spans="1:7" ht="12.75" thickBot="1" x14ac:dyDescent="0.25">
      <c r="A135" s="30"/>
      <c r="B135" s="31" t="s">
        <v>132</v>
      </c>
      <c r="C135" s="11"/>
      <c r="D135" s="11"/>
      <c r="E135" s="11"/>
      <c r="F135" s="11"/>
      <c r="G135" s="11"/>
    </row>
    <row r="136" spans="1:7" ht="12.75" thickBot="1" x14ac:dyDescent="0.25">
      <c r="A136" s="62"/>
      <c r="B136" s="79" t="s">
        <v>73</v>
      </c>
      <c r="C136" s="9">
        <f>SUM(C54:C135)</f>
        <v>3705955.5700000003</v>
      </c>
      <c r="D136" s="9">
        <f>SUM(D54:D135)</f>
        <v>0</v>
      </c>
      <c r="E136" s="9">
        <f>SUM(E54:E135)</f>
        <v>0</v>
      </c>
      <c r="F136" s="9">
        <f>SUM(F54:F135)</f>
        <v>0</v>
      </c>
      <c r="G136" s="9">
        <f>SUM(G54:G135)</f>
        <v>3705955.5700000003</v>
      </c>
    </row>
    <row r="137" spans="1:7" ht="34.5" thickBot="1" x14ac:dyDescent="0.25">
      <c r="A137" s="40"/>
      <c r="B137" s="42" t="s">
        <v>135</v>
      </c>
      <c r="C137" s="41"/>
      <c r="D137" s="63"/>
      <c r="E137" s="63"/>
      <c r="F137" s="41"/>
      <c r="G137" s="41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ASESOR FINANCIERO</cp:lastModifiedBy>
  <cp:lastPrinted>2023-04-12T21:50:04Z</cp:lastPrinted>
  <dcterms:created xsi:type="dcterms:W3CDTF">2018-09-06T17:50:41Z</dcterms:created>
  <dcterms:modified xsi:type="dcterms:W3CDTF">2023-04-12T21:52:07Z</dcterms:modified>
</cp:coreProperties>
</file>