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5955" tabRatio="915" firstSheet="3" activeTab="3"/>
  </bookViews>
  <sheets>
    <sheet name="Egr.9" sheetId="1" state="hidden" r:id="rId1"/>
    <sheet name="Egr.10" sheetId="2" state="hidden" r:id="rId2"/>
    <sheet name="Sheet1" sheetId="3" state="hidden" r:id="rId3"/>
    <sheet name="EJECUCION PRESUPUESTARIA" sheetId="4" r:id="rId4"/>
    <sheet name="PRES5" sheetId="5" state="hidden" r:id="rId5"/>
    <sheet name="PRES4" sheetId="6" state="hidden" r:id="rId6"/>
    <sheet name="Ejecucion Presup 08 COMPARATIVA" sheetId="7" state="hidden" r:id="rId7"/>
    <sheet name="RESULTADOS ACUMULADO 2008" sheetId="8" state="hidden" r:id="rId8"/>
  </sheets>
  <externalReferences>
    <externalReference r:id="rId11"/>
  </externalReferences>
  <definedNames>
    <definedName name="_xlnm.Print_Area" localSheetId="6">'Ejecucion Presup 08 COMPARATIVA'!$A$3:$AS$109</definedName>
    <definedName name="_xlnm.Print_Area" localSheetId="3">'EJECUCION PRESUPUESTARIA'!$A$1:$G$100</definedName>
    <definedName name="_xlnm.Print_Area" localSheetId="5">'PRES4'!$A$7:$M$57</definedName>
    <definedName name="_xlnm.Print_Area" localSheetId="7">'RESULTADOS ACUMULADO 2008'!$A$42:$O$153</definedName>
    <definedName name="CUENTAS">'[1]BASE'!$A$1:$B$406</definedName>
    <definedName name="_xlnm.Print_Titles" localSheetId="3">'EJECUCION PRESUPUESTARIA'!$14:$17</definedName>
    <definedName name="_xlnm.Print_Titles" localSheetId="5">'PRES4'!$3:$6</definedName>
    <definedName name="_xlnm.Print_Titles" localSheetId="7">'RESULTADOS ACUMULADO 2008'!$1:$7</definedName>
  </definedNames>
  <calcPr fullCalcOnLoad="1"/>
</workbook>
</file>

<file path=xl/comments8.xml><?xml version="1.0" encoding="utf-8"?>
<comments xmlns="http://schemas.openxmlformats.org/spreadsheetml/2006/main">
  <authors>
    <author> </author>
  </authors>
  <commentList>
    <comment ref="C42" authorId="0">
      <text>
        <r>
          <rPr>
            <b/>
            <sz val="8"/>
            <rFont val="Tahoma"/>
            <family val="2"/>
          </rPr>
          <t>CAJA CHICA</t>
        </r>
      </text>
    </comment>
  </commentList>
</comments>
</file>

<file path=xl/sharedStrings.xml><?xml version="1.0" encoding="utf-8"?>
<sst xmlns="http://schemas.openxmlformats.org/spreadsheetml/2006/main" count="599" uniqueCount="389">
  <si>
    <t>UTILES DE OFICINA</t>
  </si>
  <si>
    <t>ASOCIACION NACIONAL DE VUELO LIBRE</t>
  </si>
  <si>
    <t>INGRESOS</t>
  </si>
  <si>
    <t>DIFERENCIA</t>
  </si>
  <si>
    <t>072</t>
  </si>
  <si>
    <t>029</t>
  </si>
  <si>
    <t>011</t>
  </si>
  <si>
    <t>015</t>
  </si>
  <si>
    <t>071</t>
  </si>
  <si>
    <t>073</t>
  </si>
  <si>
    <t>OTROS SERVICIOS NO PERSONALES</t>
  </si>
  <si>
    <t>ALIMENTOS Y PRODUCTOS AGROPECUARIOS</t>
  </si>
  <si>
    <t>TEXTILES Y VESTUARIO</t>
  </si>
  <si>
    <t>PRODUCTOS DE CUERO Y CAUCHO</t>
  </si>
  <si>
    <t>PRODUCTOS DE MINERALES NO METALICOS</t>
  </si>
  <si>
    <t>PRODUCTOS METALICOS</t>
  </si>
  <si>
    <t>OTROS MATERIALES Y SUMINISTROS</t>
  </si>
  <si>
    <t>MAQUINARIA Y EQUIPO</t>
  </si>
  <si>
    <t>TRANSFERENCIAS DIRECTAS A PERSONAS</t>
  </si>
  <si>
    <t>PRESTACIONES DE SEGURIDAD SOCIAL</t>
  </si>
  <si>
    <t>TRANSFERENCIAS AL SECTOR EXTERNO</t>
  </si>
  <si>
    <t>(CIFRAS EXPRESADAS EN QUETZALES)</t>
  </si>
  <si>
    <t>ACTIVO</t>
  </si>
  <si>
    <t>Inscripcion Cursos de Vuelo Libre</t>
  </si>
  <si>
    <t>EGRESOS</t>
  </si>
  <si>
    <t>Personal Permanente.</t>
  </si>
  <si>
    <t>Complemento específico al personal permanente.</t>
  </si>
  <si>
    <t>Aguinaldo.</t>
  </si>
  <si>
    <t>Bono 14.</t>
  </si>
  <si>
    <t>Bono Vacacional.</t>
  </si>
  <si>
    <t>SERVICIOS  NO  PERSONALES.</t>
  </si>
  <si>
    <t>Telefonía.</t>
  </si>
  <si>
    <t>Publicidad y Propaganda.</t>
  </si>
  <si>
    <t>Impresión y Encuadernación.</t>
  </si>
  <si>
    <t>Viáticos al Exterior.</t>
  </si>
  <si>
    <t>Viáticos al Interior.</t>
  </si>
  <si>
    <t>Transporte para personas.</t>
  </si>
  <si>
    <t>Arrendamiento de Locales.</t>
  </si>
  <si>
    <t>Mantenimiento y reparación de equipo de oficina.</t>
  </si>
  <si>
    <t>Mantenimiento y reparación de equipo de cómputo.</t>
  </si>
  <si>
    <t>MATERIALES Y SUMINISTROS.</t>
  </si>
  <si>
    <t>Papel de escritorio.</t>
  </si>
  <si>
    <t>Combustibles y Lubricantes.</t>
  </si>
  <si>
    <t>PROPIEDAD, PLANTA Y EQUIPO.</t>
  </si>
  <si>
    <t>TRANSFERENCIAS CORRIENTES.</t>
  </si>
  <si>
    <t>Otras transferencias a personas.</t>
  </si>
  <si>
    <t>Transferencias a otras entidades del sector público.</t>
  </si>
  <si>
    <t>Transferencias a organismos e instituciones internacionales.</t>
  </si>
  <si>
    <t>Vehículos</t>
  </si>
  <si>
    <t>Equipo de Oficina.</t>
  </si>
  <si>
    <t>Equipo para comunicaciones.</t>
  </si>
  <si>
    <t>ESTADO DE RESULTADOS</t>
  </si>
  <si>
    <t>DERECHOS</t>
  </si>
  <si>
    <t>11.1.10</t>
  </si>
  <si>
    <t>Derechos Consulares y Migratorios</t>
  </si>
  <si>
    <t>11.1.20</t>
  </si>
  <si>
    <t>Derechos de Inscripcion, examen y matriculas</t>
  </si>
  <si>
    <t>11.1.20-01</t>
  </si>
  <si>
    <t>Cuotas de Afiliacion</t>
  </si>
  <si>
    <t>11.1.20-02</t>
  </si>
  <si>
    <t>Inscripcion a Eventos y Cursos</t>
  </si>
  <si>
    <t>11.1.90</t>
  </si>
  <si>
    <t>Otros</t>
  </si>
  <si>
    <t>Ingresos Varios</t>
  </si>
  <si>
    <t>TRANSFERENCIAS CORRIENTES</t>
  </si>
  <si>
    <t>DEL SECTOR PRIVADO</t>
  </si>
  <si>
    <t>16.1.10</t>
  </si>
  <si>
    <t>De personas y unidades familiares.</t>
  </si>
  <si>
    <t>16.1.20</t>
  </si>
  <si>
    <t>De instituciones privedas sin fines de lucro</t>
  </si>
  <si>
    <t>16.1.30</t>
  </si>
  <si>
    <t>De empresas privadas</t>
  </si>
  <si>
    <t>TRANSFERENCIAS DE CAPITAL</t>
  </si>
  <si>
    <t>Del Sector Privado</t>
  </si>
  <si>
    <t>17.1.10</t>
  </si>
  <si>
    <t>17.1.20</t>
  </si>
  <si>
    <t>De instituciones sin fines de lucro</t>
  </si>
  <si>
    <t>17.1.30</t>
  </si>
  <si>
    <t>DEL SECTOR PUBLICO</t>
  </si>
  <si>
    <t>17.2.10</t>
  </si>
  <si>
    <t>Del Gobierno Central</t>
  </si>
  <si>
    <t>17.2.20</t>
  </si>
  <si>
    <t>De Entidades descentralizadas y autonomas no financieras</t>
  </si>
  <si>
    <t>17.2.30</t>
  </si>
  <si>
    <t>De Empresas Publicas no financieras</t>
  </si>
  <si>
    <t>17.2.40</t>
  </si>
  <si>
    <t>De Instituciones Publicas no financieras</t>
  </si>
  <si>
    <t>17.2.50</t>
  </si>
  <si>
    <t>De Municipalidades</t>
  </si>
  <si>
    <t>DISMINUCION DE OTROS ACTIVOS FINANCIEROS</t>
  </si>
  <si>
    <t>DISMINUCION DE DISPONIBILIDADES</t>
  </si>
  <si>
    <t>23.1.10</t>
  </si>
  <si>
    <t>Disminucion de Caja y Bancos</t>
  </si>
  <si>
    <t>Saldo de Caja al 31/12/2007</t>
  </si>
  <si>
    <t>23.1.20</t>
  </si>
  <si>
    <t>Disminucion de Inversiones temporales</t>
  </si>
  <si>
    <t>TOTAL INGRESOS</t>
  </si>
  <si>
    <t>SERVICIOS  PERSONALES</t>
  </si>
  <si>
    <t>PERSONAL TEMPORAL</t>
  </si>
  <si>
    <t>Otras remuneraciones al personal temporal.</t>
  </si>
  <si>
    <t>05</t>
  </si>
  <si>
    <t>APORTES PATRONALES</t>
  </si>
  <si>
    <t>051</t>
  </si>
  <si>
    <t>Cuota Patronal IGSS.</t>
  </si>
  <si>
    <t>052</t>
  </si>
  <si>
    <t>Aporte patronal INTECAP.</t>
  </si>
  <si>
    <t>SERVICIOS BÁSICOS</t>
  </si>
  <si>
    <t>PUBLICIDAD, IMPRESIÓN Y ENCUADERNACIÓN</t>
  </si>
  <si>
    <t>VIÁTICOS Y GASTOS CONEXOS</t>
  </si>
  <si>
    <t>ARRENDAMIENTOS Y DERECHOS</t>
  </si>
  <si>
    <t>MANTENIMIENTO Y REPARACIÓN DE MAQUINARIA Y EQUIPO</t>
  </si>
  <si>
    <t>MANTENIMIENTO Y REPARACIÓN DE OBRAS E INSTALACIONES</t>
  </si>
  <si>
    <t>Mantenimiento y reparación de edificios.</t>
  </si>
  <si>
    <t>SERVICIOS TÉCNICOS Y PROFESIONALES</t>
  </si>
  <si>
    <t>Otros Estudios y/o servicios.</t>
  </si>
  <si>
    <t>Servicios de atención y protocolo.</t>
  </si>
  <si>
    <t>Prendas de vestir.</t>
  </si>
  <si>
    <t>PRODUCTOS DE PAPEL, CARTÓN E IMPRESOS</t>
  </si>
  <si>
    <t>PRODUCTOS QUÍMICOS Y CONEXOS</t>
  </si>
  <si>
    <t>Tintas, pinturas y colorantes.</t>
  </si>
  <si>
    <t>Útiles de Oficina.</t>
  </si>
  <si>
    <t>Útiles de limpieza y productos sanitarios.</t>
  </si>
  <si>
    <t>Útiles deportivos y recreativos.</t>
  </si>
  <si>
    <t>Equipo de cómputo.</t>
  </si>
  <si>
    <t>TRANSFERENCIAS AL SECTOR PÚBLICO NO EMPRESARIAL</t>
  </si>
  <si>
    <t>RESULTADO DEL EJERCICIO</t>
  </si>
  <si>
    <t>11.9.90.01</t>
  </si>
  <si>
    <t>11.9.90.02</t>
  </si>
  <si>
    <t>11.9.90.04</t>
  </si>
  <si>
    <t>11.9.90.03</t>
  </si>
  <si>
    <t>23.1.10.01</t>
  </si>
  <si>
    <t>16.2.10.01</t>
  </si>
  <si>
    <t>Transferencias Gobierno Central</t>
  </si>
  <si>
    <t>Ventas de Accesorios Deportivos</t>
  </si>
  <si>
    <t>MINERAES</t>
  </si>
  <si>
    <t>TOTAL DE EGRESOS</t>
  </si>
  <si>
    <t>PERSONAL PERMANENTE</t>
  </si>
  <si>
    <t>CUOTA PATRONAL IGSS</t>
  </si>
  <si>
    <t>AGUINALDOS</t>
  </si>
  <si>
    <t>BONIFICACION ANUAL (BONO 14)</t>
  </si>
  <si>
    <t>OTRAS PRESTACIONES</t>
  </si>
  <si>
    <t>ENERGIA ELECTRICA</t>
  </si>
  <si>
    <t>DIVULGACION E INFORMACION</t>
  </si>
  <si>
    <t xml:space="preserve"> 141</t>
  </si>
  <si>
    <t>TRANSPORTE DE PERSONAS</t>
  </si>
  <si>
    <t xml:space="preserve"> 142</t>
  </si>
  <si>
    <t>FLETES</t>
  </si>
  <si>
    <t>ARRENDAMIENTO DE EDIFICIOS Y LOCALES</t>
  </si>
  <si>
    <t>ARRENDAMIENTO DE MAQUINAS Y EQUIPO DE OFICINA</t>
  </si>
  <si>
    <t>ARRENDAMIENTO DE MEDIOS DE TRANSPORTE</t>
  </si>
  <si>
    <t xml:space="preserve"> 168</t>
  </si>
  <si>
    <t>MANTENIM. Y REPARACION EQUIPO COMPUTO</t>
  </si>
  <si>
    <t>SERVICIOS JURIDICOS</t>
  </si>
  <si>
    <t>OTROS ESTUDIOS Y/O SERVICIOS</t>
  </si>
  <si>
    <t xml:space="preserve"> 194</t>
  </si>
  <si>
    <t>OTRAS COMIS. Y GASTOS BANCARIOS</t>
  </si>
  <si>
    <t>SERVICIOS DE ATENCION Y PROTOCOLOS</t>
  </si>
  <si>
    <t>MATERIALES Y SUMINISTROS</t>
  </si>
  <si>
    <t>ALIMENTOS PARA PERSONAS</t>
  </si>
  <si>
    <t xml:space="preserve"> 233</t>
  </si>
  <si>
    <t>PRENDAS DE VESTIR (UNIFORMES)</t>
  </si>
  <si>
    <t xml:space="preserve"> 241</t>
  </si>
  <si>
    <t>PAPEL DE ESCRITORIO</t>
  </si>
  <si>
    <t>ESPECIES TIMBRES Y VALORES</t>
  </si>
  <si>
    <t>COMBUSTIBLES Y LUBRICANTES</t>
  </si>
  <si>
    <t>PRODUCTOS MEDICINALES Y FARMACEUTICOS</t>
  </si>
  <si>
    <t xml:space="preserve"> 267</t>
  </si>
  <si>
    <t>TINTES, PINTURAS Y COLORANTES</t>
  </si>
  <si>
    <t>PRODUCTOS PLASTICOS, NYLON, VINIL Y P.V.C.</t>
  </si>
  <si>
    <t xml:space="preserve"> 291</t>
  </si>
  <si>
    <t xml:space="preserve"> 292</t>
  </si>
  <si>
    <t>UTILES DE LIMPIEZA Y PRODUCTOS SANITARIOS</t>
  </si>
  <si>
    <t xml:space="preserve">UTILES DEPORTIVOS Y RECREATIVOS </t>
  </si>
  <si>
    <t xml:space="preserve"> 299</t>
  </si>
  <si>
    <t>EQUIPO DE OFICINA</t>
  </si>
  <si>
    <t>PROPIEDAD, PLANTA Y EQUIPO</t>
  </si>
  <si>
    <t>EQUIPO DE COMPUTO</t>
  </si>
  <si>
    <t xml:space="preserve"> 413</t>
  </si>
  <si>
    <t>INDEMNIZACIONES AL PERSONAL</t>
  </si>
  <si>
    <t>VACACIONES PAGADAS POR RETIRO</t>
  </si>
  <si>
    <t>OTRAS TRANSFERENCIAS A PERSONAS</t>
  </si>
  <si>
    <t xml:space="preserve"> 071</t>
  </si>
  <si>
    <t>1</t>
  </si>
  <si>
    <t>TELEFONIA</t>
  </si>
  <si>
    <t>VIATICOS EN EL EXTERIOR</t>
  </si>
  <si>
    <t>MANTENIMIENTO Y REPARACION DE MAQUINARIAY EQUIPO</t>
  </si>
  <si>
    <t>IMPUESTOS, DERECHOS Y TASAS</t>
  </si>
  <si>
    <t>2</t>
  </si>
  <si>
    <t xml:space="preserve"> 243</t>
  </si>
  <si>
    <t xml:space="preserve">                                                                                    Vía 5,1-36 Zona 4 local 7 Edificio 4-36 Guatemala</t>
  </si>
  <si>
    <t>GASTOS DE REPRESENTACION EN EL INTERIOS</t>
  </si>
  <si>
    <t>PRODUCTOS DE PAPEL O CARTON</t>
  </si>
  <si>
    <t>PRODUCTOS DE METAL</t>
  </si>
  <si>
    <t>3</t>
  </si>
  <si>
    <t>4</t>
  </si>
  <si>
    <t>MANTENIM. Y REP. DE EQUIP EDUC Y RECRE.</t>
  </si>
  <si>
    <t xml:space="preserve"> </t>
  </si>
  <si>
    <t>VIENEN</t>
  </si>
  <si>
    <t>SERVICIOS DE CAPACITACION</t>
  </si>
  <si>
    <t>CORREOS Y TELEGRAFOS</t>
  </si>
  <si>
    <t>SERVICIOS DE INFORMATICA Y SISTEMAS COMPUTARIZADOS</t>
  </si>
  <si>
    <t>COMPLEMENTO ESPECIFICO AL PERSONAL PERMANENTE</t>
  </si>
  <si>
    <t xml:space="preserve">  </t>
  </si>
  <si>
    <t>01</t>
  </si>
  <si>
    <t>021</t>
  </si>
  <si>
    <t>041</t>
  </si>
  <si>
    <t>PERSONAL EN CARGOS FIJOS</t>
  </si>
  <si>
    <t>079</t>
  </si>
  <si>
    <t>02</t>
  </si>
  <si>
    <t>07</t>
  </si>
  <si>
    <t>OTRAS PRESTACIONES RELACIONADAS CON SALARIOS</t>
  </si>
  <si>
    <t>TRANSPORTE Y ALMACENAJE</t>
  </si>
  <si>
    <t>AGOSTO</t>
  </si>
  <si>
    <t>TOTAL EGRESOS</t>
  </si>
  <si>
    <t>ESTADO DE FLUJO DE EFECTIVO-MÉTODO DIRECTO</t>
  </si>
  <si>
    <t>FEDERACIÓN NACIONAL DE</t>
  </si>
  <si>
    <t>DEL 01 DE ENERO AL 31 DE DICIEMEBRE DE 2007</t>
  </si>
  <si>
    <t>FLUJO DE EFECTIVO POR ACTIVIDADES DE OPERACIÓN</t>
  </si>
  <si>
    <t>EFECTIVO RECIBIDO DEL SECTOR PRIVADO Y PÚBLICO</t>
  </si>
  <si>
    <t>XX</t>
  </si>
  <si>
    <t>EFECTIVO PAGADO A EMPLEADOS Y PROVEEDORES</t>
  </si>
  <si>
    <t>EFECTIVO PAGADO POR OTRAS ACTIVIDADES</t>
  </si>
  <si>
    <t>EFECTIVO NETO USADO EN ACTIVIDADES DE OPERACIÓN</t>
  </si>
  <si>
    <t>FLUJO DE EFECTIVO POR ACTIVIDADES DE INVERSIÓN</t>
  </si>
  <si>
    <t>COMPRA DE EQUIPO DE OFICINA</t>
  </si>
  <si>
    <t>COMPRA DE EQUIPO PARA COMUNICACIONES</t>
  </si>
  <si>
    <t>COMPRA DE EQUIPO DE CÓMPUTO</t>
  </si>
  <si>
    <t>EFECTIVO NETO USADO EN ACTIVIDADES DE INVERSIÓN</t>
  </si>
  <si>
    <t>FLUJO DE EFECTIVO POR ACTIVIDADES DE FINANCIAMIENTO</t>
  </si>
  <si>
    <t>AUMENTO DEL CAPITAL</t>
  </si>
  <si>
    <t>EFECTIVO NETO PROVISTO POR ACTIVIDADES DE FINANCIAMIENTO</t>
  </si>
  <si>
    <t>AUMENTO NETO EN EFECTIVO Y EQUIVALENTES DE EFECTIVO</t>
  </si>
  <si>
    <t>EFECTIVO Y EQUIVALENTES DE EFECTIVO AL INICIO DEL AÑO</t>
  </si>
  <si>
    <t>EFECTIVO Y EQUIVALENTES DE EFECTIVO AL FINAL DEL AÑO</t>
  </si>
  <si>
    <t>Fuente: Elaboración propia con base a Estados Financieros años 2006 y  2007.</t>
  </si>
  <si>
    <t>HOJA DE TRABAJO PARA ELABORACIÓN DEL FLUJO DE EFECTIVO AL 31 DE DICIEMBRE DE 2007.</t>
  </si>
  <si>
    <t>CAMBIOS</t>
  </si>
  <si>
    <t>ACTIVIDADES DE OPERACIÓN</t>
  </si>
  <si>
    <t>CUENTAS</t>
  </si>
  <si>
    <t>SALDOS 2007</t>
  </si>
  <si>
    <t>DEBE</t>
  </si>
  <si>
    <t>HABER</t>
  </si>
  <si>
    <t>SALDOS 2006</t>
  </si>
  <si>
    <t>AUMENTOS/DISMINUCIONES</t>
  </si>
  <si>
    <t>RECIBIDO DE SECTOR PRIVADO Y PÚBLICO</t>
  </si>
  <si>
    <t>PAGOS A EMPLEADOS Y PROVEEDORES</t>
  </si>
  <si>
    <t>OTRAS ACTIVIDADES</t>
  </si>
  <si>
    <t>ACTIVIDADES DE INVERSIÓN</t>
  </si>
  <si>
    <t>ACTIVIDADES DE FINANCIAMIENTO</t>
  </si>
  <si>
    <t>AUMENTO/DISMINUCIÓN EFECTIVO</t>
  </si>
  <si>
    <t>Caja y Bancos</t>
  </si>
  <si>
    <t>Cuentas a Cobrar a Corto Plazo.</t>
  </si>
  <si>
    <t>SUMA EL ACTIVO</t>
  </si>
  <si>
    <t>PASIVO Y PATRIMONIO NETO</t>
  </si>
  <si>
    <t>Cuentas por pagar a Corto Plazo</t>
  </si>
  <si>
    <t>Capital</t>
  </si>
  <si>
    <t>Resultados Acumulados de Ejercicios Anteriores</t>
  </si>
  <si>
    <t>SUMA PASIVO Y PATRIMONIO</t>
  </si>
  <si>
    <t>GASTOS</t>
  </si>
  <si>
    <t>Ganancia del Ejercicio</t>
  </si>
  <si>
    <t>TOTALES</t>
  </si>
  <si>
    <t>Fuente: Elaboración propia con base en Estados Financieros de los años 2006 y  2007.</t>
  </si>
  <si>
    <t>SEPTIEMBRE</t>
  </si>
  <si>
    <t>ASOCIACION NACIONAL DE VUELO LIBRE DE GUATEMALA</t>
  </si>
  <si>
    <t>EJECUCION PRESUPUESTARIA CORRESPONDIENTE AL EJERCICIO FISCAL 2008</t>
  </si>
  <si>
    <t>(CIFRAS EXPRESADAS EN QUETZALES )</t>
  </si>
  <si>
    <t>GRUPO</t>
  </si>
  <si>
    <t>DESCRIPCION</t>
  </si>
  <si>
    <t>PRESUPUESTO</t>
  </si>
  <si>
    <t>ENERO</t>
  </si>
  <si>
    <t>FEBRERO</t>
  </si>
  <si>
    <t>MARZO</t>
  </si>
  <si>
    <t>ABRIL</t>
  </si>
  <si>
    <t>MAYO</t>
  </si>
  <si>
    <t>JUNIO</t>
  </si>
  <si>
    <t>JULIO</t>
  </si>
  <si>
    <t>OCTUBRE</t>
  </si>
  <si>
    <t>NOVIEMBRE</t>
  </si>
  <si>
    <t>DICIEMBRE</t>
  </si>
  <si>
    <t>RENGL.</t>
  </si>
  <si>
    <t>MODIFICADO</t>
  </si>
  <si>
    <t>SERVICIOS PERSONALES</t>
  </si>
  <si>
    <t>SERVICIOS NO PERSONALES</t>
  </si>
  <si>
    <t>MATERIALES Y SUMISTROS</t>
  </si>
  <si>
    <t>PROPIEDAD PLANTA Y EQUIPO</t>
  </si>
  <si>
    <t>ASIGNACIONES GLOBALES</t>
  </si>
  <si>
    <t xml:space="preserve">Ajuste Contraloría </t>
  </si>
  <si>
    <t>Debitos Bancarios</t>
  </si>
  <si>
    <t>GRAN TOTAL 2007</t>
  </si>
  <si>
    <t>REAL ENERO 2008</t>
  </si>
  <si>
    <t>REAL FEBRERO 2008</t>
  </si>
  <si>
    <t>REAL MARZO 2008</t>
  </si>
  <si>
    <t>REAL ABRIL 2008</t>
  </si>
  <si>
    <t>REAL MAYO 2008</t>
  </si>
  <si>
    <t>REAL JUNIO 2008</t>
  </si>
  <si>
    <t>REAL JULIO 2008</t>
  </si>
  <si>
    <t>REAL AGOSTO 2008</t>
  </si>
  <si>
    <t>REAL SEPTIEMBRE 2008</t>
  </si>
  <si>
    <t>REAL OCTUBRE 2008</t>
  </si>
  <si>
    <t>REAL NOVIEMBRE 2008</t>
  </si>
  <si>
    <t>REAL DICIEMBRE 2008</t>
  </si>
  <si>
    <t>SALDO PRESUPUESTO</t>
  </si>
  <si>
    <t>SALDO REAL PRESUPUESTO</t>
  </si>
  <si>
    <t>VARIACION</t>
  </si>
  <si>
    <t xml:space="preserve">ENERO </t>
  </si>
  <si>
    <t>TOTAL</t>
  </si>
  <si>
    <t>CARGO INICIAL CAJA CHICA</t>
  </si>
  <si>
    <t>DIFERENCIA EN TABULACION</t>
  </si>
  <si>
    <t>TOTAL DE GASTOS PERIODO 2008</t>
  </si>
  <si>
    <t>LA DIFERENCIA ES LA APERTURA DE CAJA CHICA AL 2008</t>
  </si>
  <si>
    <t>DEL 01 DE ENERO AL 31 DE OCTUBRE DE 2008</t>
  </si>
  <si>
    <t xml:space="preserve">                                                                                                                                                                                                                                                                                                                                                                                                                                                                                                                                                                                                                                                                                                                                                                                                                                                                                                                                                                                                                                                                                                                                                                                                                                                                                                                                                                                                                                                                                                                                                                                                                                                                                                                                                                                                                                                                                                                                                                                                                                                                                                                                                                                                                                                                                                                                                                                                                                                                                                                                                                                                                                                                                                                                                                                                                                                                                                                                                                                                                                                                                                                                                                                                                                                                                                                                                                                                                                                                                                                                                                                                                                                                                                                                                                                                                                                                                                                                                                                                                                                                                                                                                                                                                                                                                                                                                                                                                                                                                                                                                                                                                                                                                                                                                                                                                                                                                                                                                                                                                                                                                                                                                                                                                                                                                                                                                                                                                                                                                                                                                                                                                                                                                                                                                                                                                                                                                                                                                                                                                                                                                                                                                                                                                                                                                                                                                                                                                                                                                                                                                                                                                                                                                                                                                                                                                                                                                                                                                                                                                                                                                                                                                                                                                                                                                                                                                                                                                                                                                                                                                                                                                                                                                                                                                                                                                                                                                                                                                                                                                                                                                                                                                                                                                                                                                                                                                                                                                                                                                                                                                                                                                                                                                                                                                                                                                                                                                               </t>
  </si>
  <si>
    <t>SERVICIOS DE VIGILANCIA</t>
  </si>
  <si>
    <t xml:space="preserve">                                                              Asociacion Nacional De Surf de Guatemala ( A5-81)</t>
  </si>
  <si>
    <t xml:space="preserve">                                                                                                                              Guatemala. Tels. 2360-5650 2360-5654</t>
  </si>
  <si>
    <t>TRANSFERENCIAS A ORGANISMOS E INSTITUCIONES INTERNACIONALES</t>
  </si>
  <si>
    <t>DIETAS</t>
  </si>
  <si>
    <t>16</t>
  </si>
  <si>
    <t>CH</t>
  </si>
  <si>
    <t>189 OTROS ESTUDIOS Y/O SERVICIOS</t>
  </si>
  <si>
    <t>Retencion ISR</t>
  </si>
  <si>
    <t>N/D</t>
  </si>
  <si>
    <t>ANULADO</t>
  </si>
  <si>
    <t xml:space="preserve">                                                                              13 ave. 25-75  Apartamento A zona 5 Colonia 25 de Junio Guatemala</t>
  </si>
  <si>
    <t>COMPLEMENTO ESPECIFICO AL PERSONAL TEMPORAL</t>
  </si>
  <si>
    <t>SUJETO A RETENCION DE ISR</t>
  </si>
  <si>
    <t>17</t>
  </si>
  <si>
    <t xml:space="preserve">TOTAL DE GASTOS DURANTE EL MES </t>
  </si>
  <si>
    <t>195 Impuesto, derecho y tasas</t>
  </si>
  <si>
    <t>MARIO ROBERTO VEGA ALVAREZ</t>
  </si>
  <si>
    <t>SERVICIOS DE SEGURIDAD Y VIGILANCIA INDUSTRIAL, S.A.</t>
  </si>
  <si>
    <t>197 SERVICIOS DE VIGILANCIA</t>
  </si>
  <si>
    <t>PERSONAL POR CONTRATO</t>
  </si>
  <si>
    <t>EQUIPO EDUCACIONAL, CULTURAL Y RECREATIVO</t>
  </si>
  <si>
    <t xml:space="preserve">AMOS OTONIEL RIVERA LEMUS </t>
  </si>
  <si>
    <t>MIGUEL ANGEL CASTILLO PIMENTEL</t>
  </si>
  <si>
    <t>ARRENDAMIENTO DE TIERRAS Y TERRENOS</t>
  </si>
  <si>
    <t xml:space="preserve">CARLOS FERNANDO ZAVALA GARCIA </t>
  </si>
  <si>
    <t>BRAYAN RENATO LEONY KARY</t>
  </si>
  <si>
    <t>Pago pro el servicio como entrenador en jefe del cuerpo tecnico de Asosurf dando seguimiento y control a los planes de entrenamiento de cada playa de Escuintla y Retaluleu correspondiente al mes de julio 2017. Sujeto a retencion de ISR Q. 245.54, Según factura Serie "D" No. 0223</t>
  </si>
  <si>
    <t>Pago por servicio prestado a la Asosurf como entrenador con atletas de iniciacion de la  playa de Champerico Retalhuleu correspondiente al mes de julio 2017. según factura Serie "A" No. 000022</t>
  </si>
  <si>
    <t>Pago por servicio prestado a la Asosurf como entrenador con atletas de alto rendimiento  de la  playa de Champerico Retalhuleu correspondiente al mes de julio 2017. según factura Serie "A" No. 000009</t>
  </si>
  <si>
    <t>Por servicio prestado a la Asosurf como entrenador con atletas de iniciacion y desarrollo del Pto San Jose correspondiente al mes de Julio 2017 según factura serie "A" No. 00513</t>
  </si>
  <si>
    <t>JOSE GABRIEL LOPEZ CHAVEZ</t>
  </si>
  <si>
    <t>Pago por servicio de narracion en la 2da fecha de Ranking Nacional 2017 realizada del 14 al 16 de julio de 2017 en la Darcena de Champerico Retalhuleu.  Según factura Serie "A" No. 00045</t>
  </si>
  <si>
    <t>ISR sobre intereses correspondientes al mes de julio 2017</t>
  </si>
  <si>
    <t>Pago por servicio de seguridad durante el dia y la noche en las oficinas de la Asociacion Nacional de Surf, correspondiente al mes de julio 2017, por resguardo de moviliario y equipo de la Asociacion. Según factura Serie "A" No.11193</t>
  </si>
  <si>
    <t>Por servicios prestados como asistente Administrativo en el departamento de Gerencia correspondiente al mes de julio 2017. según factura No. de serie " A" y de registro 00006</t>
  </si>
  <si>
    <t>Cheque anulado registrado en el mes de mayo como emitido y cobrado sin embargo se elaboro mas no se entrego ni salio de Asosurf y se cologo en cirdulacion.</t>
  </si>
  <si>
    <t>AJUSTE</t>
  </si>
  <si>
    <t>Pago de isr retenido de la factura No 1394 del servicio de alimentacion del Restaurante El Capican que fue retenido en el mes de junio según cheque de pago No. 47317300, el cual no fue registrado en la caja fiscal ingresos de Junio pero si fue pagado a la SAT en el mes de Julio2017</t>
  </si>
  <si>
    <t>211 ALIMENTACION DE PERSONAS</t>
  </si>
  <si>
    <t>EXTRACCION DE BASURA Y DEST. DESECHOS SOLIDOS</t>
  </si>
  <si>
    <t>AGUA</t>
  </si>
  <si>
    <t>SERVICIOS MEDICO - SANITARIOS</t>
  </si>
  <si>
    <t>19 CALLE 11-32 COLONIA BOSQUES DE MARISCAL ZONA 11</t>
  </si>
  <si>
    <t>HORARIO DE ATENCIÓN A CLIENTE: 07:00 a 15:00 hrs</t>
  </si>
  <si>
    <t xml:space="preserve">Ley de Acceso a la Informacion Publica </t>
  </si>
  <si>
    <t>Capitulo segundo</t>
  </si>
  <si>
    <t>(Expresado en Quetzales)</t>
  </si>
  <si>
    <t>(502) 2474-4531 / 2474-4777</t>
  </si>
  <si>
    <t>NUMERAL 8</t>
  </si>
  <si>
    <t>ASOCIACION NACIONAL DE SURF DE GUATEMALA -ASOSURF-</t>
  </si>
  <si>
    <t xml:space="preserve">CUADRO DE EGRESOS </t>
  </si>
  <si>
    <t>MANTENIM. DE OTRAS MAQUINAS Y EQUIPO</t>
  </si>
  <si>
    <t>PRIMAS Y GASTOS DE SEGUROS Y FIANZAS</t>
  </si>
  <si>
    <t>ENCARGADO DE ACTUALIZACIÓN: ROCIO MARISOL HERRERA BARRIOS</t>
  </si>
  <si>
    <t>Impresión y Encuadernacion</t>
  </si>
  <si>
    <t xml:space="preserve"> LIBROS REVISTA Y PERIODICOS</t>
  </si>
  <si>
    <t>CUOTA LABORAL IGSS POR PAGAR E IMPUESTOS POR PAGAR</t>
  </si>
  <si>
    <t xml:space="preserve">Retención ISR Servicios Profesionales </t>
  </si>
  <si>
    <t xml:space="preserve">Retención ISR Servicios Laborales </t>
  </si>
  <si>
    <t>Retencion ISR Sorteos</t>
  </si>
  <si>
    <t xml:space="preserve">Retención ISR a personas no recidentes </t>
  </si>
  <si>
    <t xml:space="preserve">Retención IGSS Laboral </t>
  </si>
  <si>
    <t xml:space="preserve">Bono 14 </t>
  </si>
  <si>
    <t>Devolucion de ISR</t>
  </si>
  <si>
    <t>Devoluciones a Confederacion Deportiva Autonoma de Guatemala</t>
  </si>
  <si>
    <t>Devoluciones a Comité Olimpico Guatemalteco</t>
  </si>
  <si>
    <t>Fianza de Fidelidad</t>
  </si>
  <si>
    <t>Timbres Fiscales</t>
  </si>
  <si>
    <t>Prestaciones Laborales</t>
  </si>
  <si>
    <t>NO AFECTA PRESUPUESTO (AGUINALDO YA REBAJADO DEL RENGLON 071)</t>
  </si>
  <si>
    <t>NO AFECTA PRESUPUESTO (BONO 14 YA REBAJADO DEL RENGLON 072)</t>
  </si>
  <si>
    <t>ajuste</t>
  </si>
  <si>
    <t>RESPONSABLE DE LA PUBLICACION Y PAGINA WEB: MARIO RODOLFO CASTRO ESCOBAR</t>
  </si>
  <si>
    <t>GERENTE GENERAL: HELEN YORYANA RAFAEL LAZARO</t>
  </si>
  <si>
    <t>Ejecucion Presupuestaria de Egresos 2023</t>
  </si>
  <si>
    <t>FECHA DE ACTUALIZACIÓN:  MAYO 2023</t>
  </si>
</sst>
</file>

<file path=xl/styles.xml><?xml version="1.0" encoding="utf-8"?>
<styleSheet xmlns="http://schemas.openxmlformats.org/spreadsheetml/2006/main">
  <numFmts count="68">
    <numFmt numFmtId="5" formatCode="&quot;Q&quot;#,##0;\-&quot;Q&quot;#,##0"/>
    <numFmt numFmtId="6" formatCode="&quot;Q&quot;#,##0;[Red]\-&quot;Q&quot;#,##0"/>
    <numFmt numFmtId="7" formatCode="&quot;Q&quot;#,##0.00;\-&quot;Q&quot;#,##0.00"/>
    <numFmt numFmtId="8" formatCode="&quot;Q&quot;#,##0.00;[Red]\-&quot;Q&quot;#,##0.00"/>
    <numFmt numFmtId="42" formatCode="_-&quot;Q&quot;* #,##0_-;\-&quot;Q&quot;* #,##0_-;_-&quot;Q&quot;* &quot;-&quot;_-;_-@_-"/>
    <numFmt numFmtId="41" formatCode="_-* #,##0_-;\-* #,##0_-;_-* &quot;-&quot;_-;_-@_-"/>
    <numFmt numFmtId="44" formatCode="_-&quot;Q&quot;* #,##0.00_-;\-&quot;Q&quot;* #,##0.00_-;_-&quot;Q&quot;* &quot;-&quot;??_-;_-@_-"/>
    <numFmt numFmtId="43" formatCode="_-* #,##0.00_-;\-* #,##0.00_-;_-* &quot;-&quot;??_-;_-@_-"/>
    <numFmt numFmtId="164" formatCode="&quot;Q&quot;#,##0_);\(&quot;Q&quot;#,##0\)"/>
    <numFmt numFmtId="165" formatCode="&quot;Q&quot;#,##0_);[Red]\(&quot;Q&quot;#,##0\)"/>
    <numFmt numFmtId="166" formatCode="&quot;Q&quot;#,##0.00_);\(&quot;Q&quot;#,##0.00\)"/>
    <numFmt numFmtId="167" formatCode="&quot;Q&quot;#,##0.00_);[Red]\(&quot;Q&quot;#,##0.00\)"/>
    <numFmt numFmtId="168" formatCode="_(&quot;Q&quot;* #,##0_);_(&quot;Q&quot;* \(#,##0\);_(&quot;Q&quot;* &quot;-&quot;_);_(@_)"/>
    <numFmt numFmtId="169" formatCode="_(* #,##0_);_(* \(#,##0\);_(* &quot;-&quot;_);_(@_)"/>
    <numFmt numFmtId="170" formatCode="_(&quot;Q&quot;* #,##0.00_);_(&quot;Q&quot;* \(#,##0.00\);_(&quot;Q&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Q&quot;;\-#,##0\ &quot;Q&quot;"/>
    <numFmt numFmtId="181" formatCode="#,##0\ &quot;Q&quot;;[Red]\-#,##0\ &quot;Q&quot;"/>
    <numFmt numFmtId="182" formatCode="#,##0.00\ &quot;Q&quot;;\-#,##0.00\ &quot;Q&quot;"/>
    <numFmt numFmtId="183" formatCode="#,##0.00\ &quot;Q&quot;;[Red]\-#,##0.00\ &quot;Q&quot;"/>
    <numFmt numFmtId="184" formatCode="_-* #,##0\ &quot;Q&quot;_-;\-* #,##0\ &quot;Q&quot;_-;_-* &quot;-&quot;\ &quot;Q&quot;_-;_-@_-"/>
    <numFmt numFmtId="185" formatCode="_-* #,##0\ _Q_-;\-* #,##0\ _Q_-;_-* &quot;-&quot;\ _Q_-;_-@_-"/>
    <numFmt numFmtId="186" formatCode="_-* #,##0.00\ &quot;Q&quot;_-;\-* #,##0.00\ &quot;Q&quot;_-;_-* &quot;-&quot;??\ &quot;Q&quot;_-;_-@_-"/>
    <numFmt numFmtId="187" formatCode="_-* #,##0.00\ _Q_-;\-* #,##0.00\ _Q_-;_-* &quot;-&quot;??\ _Q_-;_-@_-"/>
    <numFmt numFmtId="188" formatCode="0_);[Red]\(0\)"/>
    <numFmt numFmtId="189" formatCode="0.0%"/>
    <numFmt numFmtId="190" formatCode="_([$€]* #,##0.00_);_([$€]* \(#,##0.00\);_([$€]* &quot;-&quot;??_);_(@_)"/>
    <numFmt numFmtId="191" formatCode="&quot;Q&quot;#,##0.00"/>
    <numFmt numFmtId="192" formatCode="#,##0.00\ _Q"/>
    <numFmt numFmtId="193" formatCode="#,##0.00;[Red]#,##0.00"/>
    <numFmt numFmtId="194" formatCode="0.0"/>
    <numFmt numFmtId="195" formatCode="#,##0.0000000000000000"/>
    <numFmt numFmtId="196" formatCode="#,##0.00000000000000000"/>
    <numFmt numFmtId="197" formatCode="0.00_);\(0.00\)"/>
    <numFmt numFmtId="198" formatCode="#,##0.0"/>
    <numFmt numFmtId="199" formatCode="mmm\-yyyy"/>
    <numFmt numFmtId="200" formatCode="[$-100A]dddd\,\ dd&quot; de &quot;mmmm&quot; de &quot;yyyy"/>
    <numFmt numFmtId="201" formatCode="#,##0.00_ ;[Red]\-#,##0.00\ "/>
    <numFmt numFmtId="202" formatCode="#,##0.00_ ;\-#,##0.00\ "/>
    <numFmt numFmtId="203" formatCode="#,##0.00000000000"/>
    <numFmt numFmtId="204" formatCode="&quot;Sí&quot;;&quot;Sí&quot;;&quot;No&quot;"/>
    <numFmt numFmtId="205" formatCode="&quot;Verdadero&quot;;&quot;Verdadero&quot;;&quot;Falso&quot;"/>
    <numFmt numFmtId="206" formatCode="&quot;Activado&quot;;&quot;Activado&quot;;&quot;Desactivado&quot;"/>
    <numFmt numFmtId="207" formatCode="[$€-2]\ #,##0.00_);[Red]\([$€-2]\ #,##0.00\)"/>
    <numFmt numFmtId="208" formatCode="#,##0_ ;\-#,##0\ "/>
    <numFmt numFmtId="209" formatCode="dd/mm/yyyy;@"/>
    <numFmt numFmtId="210" formatCode="dd\-mm\-yy;@"/>
    <numFmt numFmtId="211" formatCode="[$-100A]h:mm:ss\ AM/PM"/>
    <numFmt numFmtId="212" formatCode="&quot;Q&quot;#,##0.0"/>
    <numFmt numFmtId="213" formatCode="#,##0.000000000000000_ ;\-#,##0.000000000000000\ "/>
    <numFmt numFmtId="214" formatCode="[$-C0A]dddd\,\ d&quot; de &quot;mmmm&quot; de &quot;yyyy"/>
    <numFmt numFmtId="215" formatCode="d\-m\-yy;@"/>
    <numFmt numFmtId="216" formatCode="0_ ;\-0\ "/>
    <numFmt numFmtId="217" formatCode="#,##0.0_ ;[Red]\-#,##0.0\ "/>
    <numFmt numFmtId="218" formatCode="#,##0.0000000000000_ ;[Red]\-#,##0.0000000000000\ "/>
    <numFmt numFmtId="219" formatCode="#,##0.00000000000_ ;[Red]\-#,##0.00000000000\ "/>
    <numFmt numFmtId="220" formatCode="[$Q-100A]#,##0.00"/>
    <numFmt numFmtId="221" formatCode="#,##0.0000000000_ ;\-#,##0.0000000000\ "/>
    <numFmt numFmtId="222" formatCode="#,##0.00\ _€"/>
    <numFmt numFmtId="223" formatCode="#,##0.0000000000"/>
  </numFmts>
  <fonts count="85">
    <font>
      <sz val="10"/>
      <name val="Arial"/>
      <family val="0"/>
    </font>
    <font>
      <sz val="11"/>
      <color indexed="8"/>
      <name val="Calibri"/>
      <family val="2"/>
    </font>
    <font>
      <sz val="8"/>
      <name val="Arial"/>
      <family val="2"/>
    </font>
    <font>
      <sz val="11"/>
      <name val="Arial"/>
      <family val="2"/>
    </font>
    <font>
      <b/>
      <sz val="11"/>
      <name val="Arial"/>
      <family val="2"/>
    </font>
    <font>
      <sz val="8"/>
      <name val="Comic Sans MS"/>
      <family val="4"/>
    </font>
    <font>
      <b/>
      <sz val="12"/>
      <name val="Arial"/>
      <family val="2"/>
    </font>
    <font>
      <b/>
      <sz val="8"/>
      <name val="Comic Sans MS"/>
      <family val="4"/>
    </font>
    <font>
      <sz val="8"/>
      <color indexed="10"/>
      <name val="Comic Sans MS"/>
      <family val="4"/>
    </font>
    <font>
      <b/>
      <u val="single"/>
      <sz val="8"/>
      <name val="Comic Sans MS"/>
      <family val="4"/>
    </font>
    <font>
      <b/>
      <sz val="8"/>
      <color indexed="9"/>
      <name val="Comic Sans MS"/>
      <family val="4"/>
    </font>
    <font>
      <u val="single"/>
      <sz val="8"/>
      <name val="Comic Sans MS"/>
      <family val="4"/>
    </font>
    <font>
      <b/>
      <sz val="8"/>
      <color indexed="10"/>
      <name val="Comic Sans MS"/>
      <family val="4"/>
    </font>
    <font>
      <b/>
      <sz val="11"/>
      <color indexed="9"/>
      <name val="Arial"/>
      <family val="2"/>
    </font>
    <font>
      <b/>
      <u val="single"/>
      <sz val="11"/>
      <name val="Arial"/>
      <family val="2"/>
    </font>
    <font>
      <sz val="7"/>
      <name val="Comic Sans MS"/>
      <family val="4"/>
    </font>
    <font>
      <b/>
      <i/>
      <sz val="14"/>
      <name val="Comic Sans MS"/>
      <family val="4"/>
    </font>
    <font>
      <sz val="10"/>
      <name val="Comic Sans MS"/>
      <family val="4"/>
    </font>
    <font>
      <b/>
      <sz val="14"/>
      <name val="Comic Sans MS"/>
      <family val="4"/>
    </font>
    <font>
      <sz val="8"/>
      <color indexed="8"/>
      <name val="Comic Sans MS"/>
      <family val="4"/>
    </font>
    <font>
      <b/>
      <sz val="8"/>
      <color indexed="8"/>
      <name val="Comic Sans MS"/>
      <family val="4"/>
    </font>
    <font>
      <sz val="9"/>
      <name val="Comic Sans MS"/>
      <family val="4"/>
    </font>
    <font>
      <b/>
      <sz val="8"/>
      <color indexed="21"/>
      <name val="Comic Sans MS"/>
      <family val="4"/>
    </font>
    <font>
      <b/>
      <u val="single"/>
      <sz val="7"/>
      <name val="Comic Sans MS"/>
      <family val="4"/>
    </font>
    <font>
      <b/>
      <sz val="7"/>
      <name val="Comic Sans MS"/>
      <family val="4"/>
    </font>
    <font>
      <b/>
      <sz val="8"/>
      <name val="Tahoma"/>
      <family val="2"/>
    </font>
    <font>
      <sz val="7"/>
      <color indexed="9"/>
      <name val="Comic Sans MS"/>
      <family val="4"/>
    </font>
    <font>
      <sz val="7"/>
      <color indexed="8"/>
      <name val="Comic Sans MS"/>
      <family val="4"/>
    </font>
    <font>
      <b/>
      <sz val="15"/>
      <color indexed="10"/>
      <name val="Comic Sans MS"/>
      <family val="4"/>
    </font>
    <font>
      <sz val="12"/>
      <name val="Arial"/>
      <family val="2"/>
    </font>
    <font>
      <b/>
      <sz val="8"/>
      <name val="Arial"/>
      <family val="2"/>
    </font>
    <font>
      <b/>
      <sz val="9"/>
      <name val="Arial"/>
      <family val="2"/>
    </font>
    <font>
      <u val="single"/>
      <sz val="8.5"/>
      <color indexed="12"/>
      <name val="Arial"/>
      <family val="2"/>
    </font>
    <font>
      <u val="single"/>
      <sz val="8.5"/>
      <color indexed="36"/>
      <name val="Arial"/>
      <family val="2"/>
    </font>
    <font>
      <b/>
      <u val="single"/>
      <sz val="12"/>
      <name val="Arial"/>
      <family val="2"/>
    </font>
    <font>
      <u val="single"/>
      <sz val="12"/>
      <name val="Arial"/>
      <family val="2"/>
    </font>
    <font>
      <sz val="12"/>
      <name val="Times New Roman"/>
      <family val="1"/>
    </font>
    <font>
      <b/>
      <sz val="10"/>
      <name val="Arial"/>
      <family val="2"/>
    </font>
    <font>
      <sz val="7"/>
      <name val="Arial"/>
      <family val="2"/>
    </font>
    <font>
      <sz val="8"/>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2"/>
      <color indexed="8"/>
      <name val="Arial"/>
      <family val="2"/>
    </font>
    <font>
      <b/>
      <u val="single"/>
      <sz val="12"/>
      <color indexed="8"/>
      <name val="Arial"/>
      <family val="2"/>
    </font>
    <font>
      <b/>
      <sz val="12"/>
      <color indexed="8"/>
      <name val="Arial"/>
      <family val="2"/>
    </font>
    <font>
      <b/>
      <sz val="12"/>
      <color indexed="8"/>
      <name val="Times New Roman"/>
      <family val="1"/>
    </font>
    <font>
      <u val="single"/>
      <sz val="12"/>
      <color indexed="8"/>
      <name val="Arial"/>
      <family val="2"/>
    </font>
    <font>
      <sz val="11"/>
      <color indexed="8"/>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Arial"/>
      <family val="2"/>
    </font>
    <font>
      <b/>
      <u val="single"/>
      <sz val="12"/>
      <color theme="1"/>
      <name val="Arial"/>
      <family val="2"/>
    </font>
    <font>
      <b/>
      <sz val="12"/>
      <color theme="1"/>
      <name val="Arial"/>
      <family val="2"/>
    </font>
    <font>
      <b/>
      <sz val="12"/>
      <color theme="1"/>
      <name val="Times New Roman"/>
      <family val="1"/>
    </font>
    <font>
      <u val="single"/>
      <sz val="12"/>
      <color theme="1"/>
      <name val="Arial"/>
      <family val="2"/>
    </font>
    <font>
      <sz val="11"/>
      <color theme="1"/>
      <name val="Times New Roman"/>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top style="thin"/>
      <bottom/>
    </border>
    <border>
      <left/>
      <right/>
      <top/>
      <bottom style="double"/>
    </border>
    <border>
      <left style="medium"/>
      <right/>
      <top style="medium"/>
      <bottom/>
    </border>
    <border>
      <left/>
      <right/>
      <top style="medium"/>
      <bottom/>
    </border>
    <border>
      <left style="medium"/>
      <right/>
      <top/>
      <bottom style="medium"/>
    </border>
    <border>
      <left/>
      <right/>
      <top/>
      <bottom style="medium"/>
    </border>
    <border>
      <left/>
      <right/>
      <top style="thin"/>
      <bottom style="double"/>
    </border>
    <border>
      <left style="medium"/>
      <right style="medium"/>
      <top style="medium"/>
      <bottom style="medium"/>
    </border>
    <border>
      <left style="thin"/>
      <right style="thin"/>
      <top style="thin"/>
      <bottom style="thin"/>
    </border>
    <border>
      <left style="medium"/>
      <right>
        <color indexed="63"/>
      </right>
      <top>
        <color indexed="63"/>
      </top>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style="medium"/>
      <top style="medium"/>
      <bottom>
        <color indexed="63"/>
      </bottom>
    </border>
    <border>
      <left>
        <color indexed="63"/>
      </left>
      <right style="medium"/>
      <top>
        <color indexed="63"/>
      </top>
      <bottom style="medium"/>
    </border>
    <border>
      <left style="thin"/>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0"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4" fillId="19" borderId="0" applyNumberFormat="0" applyBorder="0" applyAlignment="0" applyProtection="0"/>
    <xf numFmtId="0" fontId="65" fillId="20" borderId="1" applyNumberFormat="0" applyAlignment="0" applyProtection="0"/>
    <xf numFmtId="0" fontId="66" fillId="21" borderId="2" applyNumberFormat="0" applyAlignment="0" applyProtection="0"/>
    <xf numFmtId="0" fontId="67" fillId="0" borderId="3" applyNumberFormat="0" applyFill="0" applyAlignment="0" applyProtection="0"/>
    <xf numFmtId="0" fontId="68" fillId="0" borderId="4" applyNumberFormat="0" applyFill="0" applyAlignment="0" applyProtection="0"/>
    <xf numFmtId="0" fontId="69" fillId="0" borderId="0" applyNumberFormat="0" applyFill="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70" fillId="28" borderId="1" applyNumberFormat="0" applyAlignment="0" applyProtection="0"/>
    <xf numFmtId="190"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71"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2" fillId="30" borderId="0" applyNumberFormat="0" applyBorder="0" applyAlignment="0" applyProtection="0"/>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0" fontId="73" fillId="20" borderId="6"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7" applyNumberFormat="0" applyFill="0" applyAlignment="0" applyProtection="0"/>
    <xf numFmtId="0" fontId="69" fillId="0" borderId="8" applyNumberFormat="0" applyFill="0" applyAlignment="0" applyProtection="0"/>
    <xf numFmtId="0" fontId="78" fillId="0" borderId="9" applyNumberFormat="0" applyFill="0" applyAlignment="0" applyProtection="0"/>
  </cellStyleXfs>
  <cellXfs count="295">
    <xf numFmtId="0" fontId="0" fillId="0" borderId="0" xfId="0" applyAlignment="1">
      <alignment/>
    </xf>
    <xf numFmtId="0" fontId="3" fillId="0" borderId="0" xfId="0" applyFont="1" applyAlignment="1">
      <alignment/>
    </xf>
    <xf numFmtId="0" fontId="3" fillId="0" borderId="0" xfId="0" applyFont="1" applyBorder="1" applyAlignment="1">
      <alignment/>
    </xf>
    <xf numFmtId="0" fontId="3" fillId="0" borderId="0" xfId="0" applyFont="1" applyFill="1" applyBorder="1" applyAlignment="1">
      <alignment horizontal="center"/>
    </xf>
    <xf numFmtId="0" fontId="0" fillId="0" borderId="0" xfId="0" applyFont="1" applyAlignment="1">
      <alignment/>
    </xf>
    <xf numFmtId="0" fontId="5" fillId="0" borderId="0" xfId="0" applyFont="1" applyAlignment="1">
      <alignment/>
    </xf>
    <xf numFmtId="171" fontId="7" fillId="0" borderId="0" xfId="50" applyFont="1" applyFill="1" applyBorder="1" applyAlignment="1">
      <alignment horizontal="left"/>
    </xf>
    <xf numFmtId="171" fontId="5" fillId="0" borderId="0" xfId="50" applyFont="1" applyFill="1" applyBorder="1" applyAlignment="1">
      <alignment horizontal="left"/>
    </xf>
    <xf numFmtId="171" fontId="7" fillId="0" borderId="0" xfId="50" applyFont="1" applyFill="1" applyBorder="1" applyAlignment="1">
      <alignment horizontal="justify" wrapText="1"/>
    </xf>
    <xf numFmtId="171" fontId="5" fillId="0" borderId="0" xfId="50" applyFont="1" applyFill="1" applyBorder="1" applyAlignment="1">
      <alignment horizontal="justify" wrapText="1"/>
    </xf>
    <xf numFmtId="0" fontId="5" fillId="0" borderId="0" xfId="0" applyFont="1" applyFill="1" applyAlignment="1">
      <alignment/>
    </xf>
    <xf numFmtId="0" fontId="7" fillId="0" borderId="0" xfId="0" applyFont="1" applyFill="1" applyAlignment="1">
      <alignment horizontal="right"/>
    </xf>
    <xf numFmtId="0" fontId="7" fillId="0" borderId="0" xfId="0" applyFont="1" applyFill="1" applyAlignment="1">
      <alignment/>
    </xf>
    <xf numFmtId="171" fontId="7" fillId="0" borderId="0" xfId="50" applyFont="1" applyFill="1" applyAlignment="1">
      <alignment/>
    </xf>
    <xf numFmtId="0" fontId="7" fillId="0" borderId="0" xfId="0" applyFont="1" applyFill="1" applyAlignment="1">
      <alignment horizontal="left"/>
    </xf>
    <xf numFmtId="0" fontId="3" fillId="0" borderId="0" xfId="0" applyFont="1" applyAlignment="1">
      <alignment/>
    </xf>
    <xf numFmtId="0" fontId="3" fillId="0" borderId="10" xfId="0" applyFont="1" applyBorder="1" applyAlignment="1">
      <alignment/>
    </xf>
    <xf numFmtId="0" fontId="4" fillId="0" borderId="0" xfId="0" applyFont="1" applyAlignment="1">
      <alignment horizontal="justify" wrapText="1"/>
    </xf>
    <xf numFmtId="0" fontId="3" fillId="0" borderId="0" xfId="0" applyFont="1" applyAlignment="1">
      <alignment horizontal="center"/>
    </xf>
    <xf numFmtId="0" fontId="3" fillId="0" borderId="0" xfId="0" applyFont="1" applyAlignment="1">
      <alignment horizontal="justify" wrapText="1"/>
    </xf>
    <xf numFmtId="3" fontId="3" fillId="0" borderId="0" xfId="0" applyNumberFormat="1" applyFont="1" applyAlignment="1">
      <alignment horizontal="center"/>
    </xf>
    <xf numFmtId="3" fontId="3" fillId="0" borderId="10" xfId="0" applyNumberFormat="1" applyFont="1" applyBorder="1" applyAlignment="1">
      <alignment horizontal="center"/>
    </xf>
    <xf numFmtId="3" fontId="4" fillId="0" borderId="0" xfId="0" applyNumberFormat="1" applyFont="1" applyAlignment="1">
      <alignment horizontal="center"/>
    </xf>
    <xf numFmtId="3" fontId="4" fillId="0" borderId="10" xfId="0" applyNumberFormat="1" applyFont="1" applyBorder="1" applyAlignment="1">
      <alignment horizontal="center"/>
    </xf>
    <xf numFmtId="3" fontId="3" fillId="0" borderId="11" xfId="0" applyNumberFormat="1" applyFont="1" applyBorder="1" applyAlignment="1">
      <alignment horizontal="center"/>
    </xf>
    <xf numFmtId="3" fontId="4" fillId="0" borderId="12" xfId="0" applyNumberFormat="1" applyFont="1" applyBorder="1" applyAlignment="1">
      <alignment horizontal="center"/>
    </xf>
    <xf numFmtId="3" fontId="3" fillId="0" borderId="0" xfId="0" applyNumberFormat="1" applyFont="1" applyAlignment="1">
      <alignment/>
    </xf>
    <xf numFmtId="0" fontId="3" fillId="0" borderId="10" xfId="0" applyFont="1" applyBorder="1" applyAlignment="1">
      <alignment/>
    </xf>
    <xf numFmtId="0" fontId="4" fillId="0" borderId="0" xfId="0" applyFont="1" applyBorder="1" applyAlignment="1">
      <alignment horizontal="center" vertical="center" wrapText="1"/>
    </xf>
    <xf numFmtId="0" fontId="14" fillId="0" borderId="0" xfId="0" applyFont="1" applyBorder="1" applyAlignment="1">
      <alignment horizontal="justify" wrapText="1"/>
    </xf>
    <xf numFmtId="0" fontId="3" fillId="0" borderId="0" xfId="0" applyFont="1" applyBorder="1" applyAlignment="1">
      <alignment horizontal="justify" wrapText="1"/>
    </xf>
    <xf numFmtId="3" fontId="3" fillId="0" borderId="0" xfId="0" applyNumberFormat="1" applyFont="1" applyBorder="1" applyAlignment="1">
      <alignment horizontal="center"/>
    </xf>
    <xf numFmtId="0" fontId="3" fillId="0" borderId="0" xfId="0" applyFont="1" applyFill="1" applyBorder="1" applyAlignment="1">
      <alignment horizontal="left"/>
    </xf>
    <xf numFmtId="0" fontId="4" fillId="0" borderId="0" xfId="0" applyFont="1" applyBorder="1" applyAlignment="1">
      <alignment horizontal="justify" wrapText="1"/>
    </xf>
    <xf numFmtId="3" fontId="4" fillId="0" borderId="0" xfId="0" applyNumberFormat="1" applyFont="1" applyBorder="1" applyAlignment="1">
      <alignment horizontal="center"/>
    </xf>
    <xf numFmtId="0" fontId="3" fillId="0" borderId="0" xfId="0" applyFont="1" applyFill="1" applyBorder="1" applyAlignment="1" quotePrefix="1">
      <alignment horizontal="center"/>
    </xf>
    <xf numFmtId="0" fontId="3" fillId="0" borderId="0" xfId="0" applyFont="1" applyFill="1" applyBorder="1" applyAlignment="1">
      <alignment horizontal="justify" wrapText="1"/>
    </xf>
    <xf numFmtId="4" fontId="3" fillId="0" borderId="0" xfId="0" applyNumberFormat="1" applyFont="1" applyBorder="1" applyAlignment="1">
      <alignment horizontal="center"/>
    </xf>
    <xf numFmtId="0" fontId="4" fillId="0" borderId="10" xfId="0" applyFont="1" applyBorder="1" applyAlignment="1">
      <alignment horizontal="center"/>
    </xf>
    <xf numFmtId="3" fontId="4" fillId="0" borderId="10" xfId="0" applyNumberFormat="1" applyFont="1" applyBorder="1" applyAlignment="1">
      <alignment horizontal="center"/>
    </xf>
    <xf numFmtId="3" fontId="3" fillId="0" borderId="10" xfId="0" applyNumberFormat="1" applyFont="1" applyBorder="1" applyAlignment="1">
      <alignment horizontal="center"/>
    </xf>
    <xf numFmtId="3" fontId="3" fillId="0" borderId="0" xfId="0" applyNumberFormat="1" applyFont="1" applyBorder="1" applyAlignment="1">
      <alignment/>
    </xf>
    <xf numFmtId="0" fontId="5" fillId="0" borderId="13" xfId="0" applyFont="1" applyFill="1" applyBorder="1" applyAlignment="1">
      <alignment horizontal="center"/>
    </xf>
    <xf numFmtId="0" fontId="19" fillId="0" borderId="14" xfId="0" applyFont="1" applyFill="1" applyBorder="1" applyAlignment="1">
      <alignment horizontal="center"/>
    </xf>
    <xf numFmtId="0" fontId="5" fillId="0" borderId="0" xfId="0" applyFont="1" applyFill="1" applyBorder="1" applyAlignment="1">
      <alignment/>
    </xf>
    <xf numFmtId="0" fontId="5" fillId="0" borderId="10" xfId="0" applyFont="1" applyFill="1" applyBorder="1" applyAlignment="1">
      <alignment/>
    </xf>
    <xf numFmtId="171" fontId="5" fillId="0" borderId="0" xfId="0" applyNumberFormat="1" applyFont="1" applyFill="1" applyAlignment="1">
      <alignment/>
    </xf>
    <xf numFmtId="0" fontId="17" fillId="0" borderId="0" xfId="0" applyFont="1" applyFill="1" applyBorder="1" applyAlignment="1">
      <alignment/>
    </xf>
    <xf numFmtId="0" fontId="16" fillId="0" borderId="0" xfId="0" applyFont="1" applyFill="1" applyBorder="1" applyAlignment="1">
      <alignment horizontal="center"/>
    </xf>
    <xf numFmtId="0" fontId="9" fillId="0" borderId="0" xfId="0" applyFont="1" applyFill="1" applyBorder="1" applyAlignment="1">
      <alignment/>
    </xf>
    <xf numFmtId="171" fontId="5" fillId="0" borderId="0" xfId="50" applyFont="1" applyFill="1" applyBorder="1" applyAlignment="1">
      <alignment/>
    </xf>
    <xf numFmtId="171" fontId="7" fillId="0" borderId="0" xfId="50" applyFont="1" applyFill="1" applyBorder="1" applyAlignment="1">
      <alignment/>
    </xf>
    <xf numFmtId="0" fontId="5" fillId="0" borderId="0" xfId="0" applyFont="1" applyFill="1" applyAlignment="1">
      <alignment horizontal="right"/>
    </xf>
    <xf numFmtId="0" fontId="7" fillId="0" borderId="0" xfId="0" applyFont="1" applyFill="1" applyBorder="1" applyAlignment="1">
      <alignment/>
    </xf>
    <xf numFmtId="171" fontId="7" fillId="0" borderId="0" xfId="50" applyFont="1" applyFill="1" applyBorder="1" applyAlignment="1">
      <alignment horizontal="center"/>
    </xf>
    <xf numFmtId="171" fontId="5" fillId="0" borderId="0" xfId="50" applyFont="1" applyFill="1" applyAlignment="1">
      <alignment/>
    </xf>
    <xf numFmtId="171" fontId="7" fillId="0" borderId="0" xfId="50" applyFont="1" applyFill="1" applyAlignment="1">
      <alignment horizontal="center"/>
    </xf>
    <xf numFmtId="0" fontId="5" fillId="0" borderId="15" xfId="0" applyFont="1" applyFill="1" applyBorder="1" applyAlignment="1">
      <alignment horizontal="center"/>
    </xf>
    <xf numFmtId="9" fontId="19" fillId="0" borderId="16" xfId="0" applyNumberFormat="1" applyFont="1" applyFill="1" applyBorder="1" applyAlignment="1">
      <alignment horizontal="center"/>
    </xf>
    <xf numFmtId="0" fontId="20" fillId="0" borderId="0" xfId="0" applyFont="1" applyFill="1" applyBorder="1" applyAlignment="1">
      <alignment horizontal="center"/>
    </xf>
    <xf numFmtId="0" fontId="20" fillId="0" borderId="0" xfId="0" applyFont="1" applyFill="1" applyBorder="1" applyAlignment="1">
      <alignment/>
    </xf>
    <xf numFmtId="0" fontId="19" fillId="0" borderId="0" xfId="0" applyFont="1" applyFill="1" applyBorder="1" applyAlignment="1">
      <alignment/>
    </xf>
    <xf numFmtId="171" fontId="20" fillId="0" borderId="0" xfId="50" applyFont="1" applyFill="1" applyBorder="1" applyAlignment="1">
      <alignment/>
    </xf>
    <xf numFmtId="171" fontId="19" fillId="0" borderId="0" xfId="50" applyFont="1" applyFill="1" applyBorder="1" applyAlignment="1">
      <alignment horizontal="center"/>
    </xf>
    <xf numFmtId="171" fontId="20" fillId="0" borderId="0" xfId="50" applyFont="1" applyFill="1" applyBorder="1" applyAlignment="1">
      <alignment horizontal="center"/>
    </xf>
    <xf numFmtId="0" fontId="19" fillId="0" borderId="0" xfId="0" applyFont="1" applyFill="1" applyBorder="1" applyAlignment="1" quotePrefix="1">
      <alignment horizontal="center"/>
    </xf>
    <xf numFmtId="0" fontId="19" fillId="0" borderId="0" xfId="0" applyFont="1" applyFill="1" applyBorder="1" applyAlignment="1">
      <alignment horizontal="left"/>
    </xf>
    <xf numFmtId="171" fontId="19" fillId="0" borderId="0" xfId="50" applyFont="1" applyFill="1" applyBorder="1" applyAlignment="1">
      <alignment/>
    </xf>
    <xf numFmtId="0" fontId="19" fillId="0" borderId="0" xfId="0" applyFont="1" applyFill="1" applyBorder="1" applyAlignment="1">
      <alignment horizontal="center"/>
    </xf>
    <xf numFmtId="0" fontId="19" fillId="0" borderId="0" xfId="0" applyFont="1" applyFill="1" applyBorder="1" applyAlignment="1">
      <alignment/>
    </xf>
    <xf numFmtId="171" fontId="19" fillId="0" borderId="0" xfId="50" applyFont="1" applyFill="1" applyBorder="1" applyAlignment="1">
      <alignment horizontal="right"/>
    </xf>
    <xf numFmtId="171" fontId="20" fillId="0" borderId="17" xfId="50" applyFont="1" applyFill="1" applyBorder="1" applyAlignment="1">
      <alignment/>
    </xf>
    <xf numFmtId="0" fontId="21" fillId="0" borderId="0" xfId="0" applyFont="1" applyFill="1" applyBorder="1" applyAlignment="1">
      <alignment/>
    </xf>
    <xf numFmtId="0" fontId="22" fillId="0" borderId="14" xfId="0" applyFont="1" applyFill="1" applyBorder="1" applyAlignment="1">
      <alignment horizontal="center"/>
    </xf>
    <xf numFmtId="9" fontId="22" fillId="0" borderId="16" xfId="0" applyNumberFormat="1" applyFont="1" applyFill="1" applyBorder="1" applyAlignment="1">
      <alignment horizontal="center"/>
    </xf>
    <xf numFmtId="171" fontId="19" fillId="4" borderId="0" xfId="50" applyFont="1" applyFill="1" applyBorder="1" applyAlignment="1">
      <alignment horizontal="center"/>
    </xf>
    <xf numFmtId="171" fontId="19" fillId="32" borderId="0" xfId="50" applyFont="1" applyFill="1" applyBorder="1" applyAlignment="1">
      <alignment horizontal="center"/>
    </xf>
    <xf numFmtId="171" fontId="20" fillId="4" borderId="0" xfId="50" applyFont="1" applyFill="1" applyBorder="1" applyAlignment="1">
      <alignment horizontal="center"/>
    </xf>
    <xf numFmtId="171" fontId="19" fillId="4" borderId="0" xfId="50" applyFont="1" applyFill="1" applyBorder="1" applyAlignment="1">
      <alignment/>
    </xf>
    <xf numFmtId="171" fontId="19" fillId="32" borderId="0" xfId="50" applyFont="1" applyFill="1" applyBorder="1" applyAlignment="1">
      <alignment/>
    </xf>
    <xf numFmtId="171" fontId="19" fillId="4" borderId="0" xfId="50" applyFont="1" applyFill="1" applyBorder="1" applyAlignment="1">
      <alignment horizontal="right"/>
    </xf>
    <xf numFmtId="171" fontId="19" fillId="32" borderId="0" xfId="50" applyFont="1" applyFill="1" applyBorder="1" applyAlignment="1">
      <alignment horizontal="right"/>
    </xf>
    <xf numFmtId="171" fontId="20" fillId="4" borderId="17" xfId="50" applyFont="1" applyFill="1" applyBorder="1" applyAlignment="1">
      <alignment/>
    </xf>
    <xf numFmtId="171" fontId="20" fillId="32" borderId="17" xfId="50" applyFont="1" applyFill="1" applyBorder="1" applyAlignment="1">
      <alignment/>
    </xf>
    <xf numFmtId="171" fontId="21" fillId="0" borderId="0" xfId="50" applyFont="1" applyFill="1" applyBorder="1" applyAlignment="1">
      <alignment/>
    </xf>
    <xf numFmtId="0" fontId="15" fillId="0" borderId="10" xfId="0" applyFont="1" applyFill="1" applyBorder="1" applyAlignment="1">
      <alignment/>
    </xf>
    <xf numFmtId="0" fontId="23" fillId="0" borderId="0" xfId="0" applyFont="1" applyFill="1" applyBorder="1" applyAlignment="1">
      <alignment/>
    </xf>
    <xf numFmtId="0" fontId="24" fillId="0" borderId="0" xfId="0" applyFont="1" applyFill="1" applyBorder="1" applyAlignment="1">
      <alignment horizontal="justify" wrapText="1"/>
    </xf>
    <xf numFmtId="0" fontId="15" fillId="0" borderId="0" xfId="0" applyFont="1" applyFill="1" applyBorder="1" applyAlignment="1">
      <alignment/>
    </xf>
    <xf numFmtId="0" fontId="24" fillId="0" borderId="0" xfId="0" applyFont="1" applyFill="1" applyBorder="1" applyAlignment="1">
      <alignment/>
    </xf>
    <xf numFmtId="0" fontId="24" fillId="0" borderId="0" xfId="0" applyFont="1" applyFill="1" applyBorder="1" applyAlignment="1">
      <alignment horizontal="left"/>
    </xf>
    <xf numFmtId="0" fontId="15" fillId="0" borderId="0" xfId="0" applyFont="1" applyFill="1" applyBorder="1" applyAlignment="1">
      <alignment horizontal="left"/>
    </xf>
    <xf numFmtId="0" fontId="24" fillId="0" borderId="0" xfId="0" applyFont="1" applyFill="1" applyBorder="1" applyAlignment="1">
      <alignment horizontal="center"/>
    </xf>
    <xf numFmtId="0" fontId="15" fillId="0" borderId="0" xfId="0" applyFont="1" applyFill="1" applyAlignment="1">
      <alignment/>
    </xf>
    <xf numFmtId="171" fontId="11" fillId="0" borderId="0" xfId="50" applyFont="1" applyFill="1" applyBorder="1" applyAlignment="1">
      <alignment/>
    </xf>
    <xf numFmtId="0" fontId="15" fillId="0" borderId="0" xfId="0" applyFont="1" applyFill="1" applyAlignment="1">
      <alignment horizontal="right"/>
    </xf>
    <xf numFmtId="0" fontId="24" fillId="0" borderId="0" xfId="0" applyFont="1" applyFill="1" applyBorder="1" applyAlignment="1">
      <alignment horizontal="left" wrapText="1"/>
    </xf>
    <xf numFmtId="171" fontId="5" fillId="0" borderId="0" xfId="50" applyFont="1" applyFill="1" applyBorder="1" applyAlignment="1">
      <alignment horizontal="left" wrapText="1"/>
    </xf>
    <xf numFmtId="0" fontId="24" fillId="0" borderId="0" xfId="0" applyFont="1" applyFill="1" applyAlignment="1">
      <alignment horizontal="center"/>
    </xf>
    <xf numFmtId="0" fontId="24" fillId="0" borderId="0" xfId="0" applyFont="1" applyFill="1" applyAlignment="1">
      <alignment/>
    </xf>
    <xf numFmtId="171" fontId="5" fillId="0" borderId="17" xfId="0" applyNumberFormat="1" applyFont="1" applyFill="1" applyBorder="1" applyAlignment="1">
      <alignment/>
    </xf>
    <xf numFmtId="0" fontId="24" fillId="0" borderId="0" xfId="0" applyFont="1" applyFill="1" applyAlignment="1">
      <alignment horizontal="right"/>
    </xf>
    <xf numFmtId="0" fontId="24" fillId="0" borderId="0" xfId="0" applyFont="1" applyFill="1" applyAlignment="1">
      <alignment horizontal="left"/>
    </xf>
    <xf numFmtId="0" fontId="20" fillId="0" borderId="0" xfId="0" applyFont="1" applyFill="1" applyBorder="1" applyAlignment="1">
      <alignment horizontal="left"/>
    </xf>
    <xf numFmtId="0" fontId="15" fillId="0" borderId="10" xfId="0" applyFont="1" applyFill="1" applyBorder="1" applyAlignment="1">
      <alignment horizontal="center"/>
    </xf>
    <xf numFmtId="0" fontId="24" fillId="0" borderId="0" xfId="0" applyFont="1" applyFill="1" applyBorder="1" applyAlignment="1" quotePrefix="1">
      <alignment horizontal="right"/>
    </xf>
    <xf numFmtId="0" fontId="15" fillId="0" borderId="0" xfId="0" applyFont="1" applyFill="1" applyBorder="1" applyAlignment="1" quotePrefix="1">
      <alignment horizontal="right"/>
    </xf>
    <xf numFmtId="0" fontId="24" fillId="0" borderId="0" xfId="0" applyFont="1" applyFill="1" applyBorder="1" applyAlignment="1">
      <alignment horizontal="right"/>
    </xf>
    <xf numFmtId="0" fontId="15" fillId="0" borderId="0" xfId="0" applyFont="1" applyFill="1" applyBorder="1" applyAlignment="1">
      <alignment horizontal="right"/>
    </xf>
    <xf numFmtId="0" fontId="26" fillId="0" borderId="0" xfId="0" applyFont="1" applyFill="1" applyAlignment="1">
      <alignment/>
    </xf>
    <xf numFmtId="0" fontId="27" fillId="0" borderId="0" xfId="0" applyFont="1" applyFill="1" applyBorder="1" applyAlignment="1">
      <alignment horizontal="left" vertical="center" wrapText="1"/>
    </xf>
    <xf numFmtId="0" fontId="19" fillId="0" borderId="0" xfId="0" applyFont="1" applyFill="1" applyBorder="1" applyAlignment="1">
      <alignment horizontal="left" vertical="center" wrapText="1"/>
    </xf>
    <xf numFmtId="171" fontId="5" fillId="0" borderId="0" xfId="50" applyFont="1" applyFill="1" applyBorder="1" applyAlignment="1">
      <alignment horizontal="right"/>
    </xf>
    <xf numFmtId="171" fontId="7" fillId="0" borderId="18" xfId="50" applyFont="1" applyFill="1" applyBorder="1" applyAlignment="1">
      <alignment horizontal="center"/>
    </xf>
    <xf numFmtId="0" fontId="28" fillId="0" borderId="0" xfId="0" applyFont="1" applyFill="1" applyAlignment="1">
      <alignment horizontal="center"/>
    </xf>
    <xf numFmtId="0" fontId="28" fillId="0" borderId="0" xfId="0" applyFont="1" applyFill="1" applyBorder="1" applyAlignment="1">
      <alignment horizontal="center"/>
    </xf>
    <xf numFmtId="171" fontId="12" fillId="0" borderId="0" xfId="50" applyFont="1" applyFill="1" applyBorder="1" applyAlignment="1">
      <alignment horizontal="right"/>
    </xf>
    <xf numFmtId="171" fontId="12" fillId="0" borderId="0" xfId="50" applyFont="1" applyFill="1" applyBorder="1" applyAlignment="1">
      <alignment/>
    </xf>
    <xf numFmtId="171" fontId="8" fillId="33" borderId="0" xfId="50" applyFont="1" applyFill="1" applyBorder="1" applyAlignment="1">
      <alignment/>
    </xf>
    <xf numFmtId="0" fontId="29" fillId="34" borderId="0" xfId="0" applyFont="1" applyFill="1" applyAlignment="1">
      <alignment/>
    </xf>
    <xf numFmtId="0" fontId="29" fillId="34" borderId="0" xfId="0" applyFont="1" applyFill="1" applyAlignment="1">
      <alignment horizontal="left"/>
    </xf>
    <xf numFmtId="0" fontId="29" fillId="34" borderId="0" xfId="0" applyFont="1" applyFill="1" applyBorder="1" applyAlignment="1">
      <alignment/>
    </xf>
    <xf numFmtId="4" fontId="29" fillId="34" borderId="0" xfId="0" applyNumberFormat="1" applyFont="1" applyFill="1" applyBorder="1" applyAlignment="1">
      <alignment/>
    </xf>
    <xf numFmtId="0" fontId="0" fillId="34" borderId="0" xfId="0" applyFont="1" applyFill="1" applyAlignment="1">
      <alignment/>
    </xf>
    <xf numFmtId="40" fontId="2" fillId="34" borderId="19" xfId="0" applyNumberFormat="1" applyFont="1" applyFill="1" applyBorder="1" applyAlignment="1">
      <alignment/>
    </xf>
    <xf numFmtId="0" fontId="0" fillId="34" borderId="0" xfId="0" applyFont="1" applyFill="1" applyAlignment="1">
      <alignment wrapText="1"/>
    </xf>
    <xf numFmtId="16" fontId="79" fillId="34" borderId="0" xfId="0" applyNumberFormat="1" applyFont="1" applyFill="1" applyAlignment="1">
      <alignment horizontal="center"/>
    </xf>
    <xf numFmtId="4" fontId="79" fillId="34" borderId="0" xfId="0" applyNumberFormat="1" applyFont="1" applyFill="1" applyAlignment="1">
      <alignment/>
    </xf>
    <xf numFmtId="0" fontId="79" fillId="34" borderId="0" xfId="0" applyNumberFormat="1" applyFont="1" applyFill="1" applyAlignment="1">
      <alignment horizontal="center"/>
    </xf>
    <xf numFmtId="191" fontId="79" fillId="34" borderId="0" xfId="52" applyNumberFormat="1" applyFont="1" applyFill="1" applyBorder="1" applyAlignment="1">
      <alignment/>
    </xf>
    <xf numFmtId="0" fontId="79" fillId="34" borderId="0" xfId="0" applyFont="1" applyFill="1" applyAlignment="1">
      <alignment/>
    </xf>
    <xf numFmtId="191" fontId="79" fillId="34" borderId="0" xfId="0" applyNumberFormat="1" applyFont="1" applyFill="1" applyAlignment="1">
      <alignment/>
    </xf>
    <xf numFmtId="0" fontId="79" fillId="34" borderId="0" xfId="0" applyFont="1" applyFill="1" applyAlignment="1">
      <alignment horizontal="left"/>
    </xf>
    <xf numFmtId="16" fontId="79" fillId="34" borderId="0" xfId="0" applyNumberFormat="1" applyFont="1" applyFill="1" applyAlignment="1">
      <alignment horizontal="right"/>
    </xf>
    <xf numFmtId="0" fontId="80" fillId="34" borderId="0" xfId="0" applyFont="1" applyFill="1" applyBorder="1" applyAlignment="1">
      <alignment/>
    </xf>
    <xf numFmtId="4" fontId="79" fillId="34" borderId="0" xfId="0" applyNumberFormat="1" applyFont="1" applyFill="1" applyAlignment="1">
      <alignment horizontal="center"/>
    </xf>
    <xf numFmtId="0" fontId="80" fillId="34" borderId="0" xfId="0" applyFont="1" applyFill="1" applyBorder="1" applyAlignment="1">
      <alignment horizontal="left"/>
    </xf>
    <xf numFmtId="0" fontId="80" fillId="34" borderId="0" xfId="0" applyFont="1" applyFill="1" applyBorder="1" applyAlignment="1">
      <alignment horizontal="right"/>
    </xf>
    <xf numFmtId="0" fontId="79" fillId="34" borderId="0" xfId="0" applyFont="1" applyFill="1" applyBorder="1" applyAlignment="1">
      <alignment/>
    </xf>
    <xf numFmtId="0" fontId="79" fillId="34" borderId="0" xfId="52" applyNumberFormat="1" applyFont="1" applyFill="1" applyBorder="1" applyAlignment="1">
      <alignment horizontal="right"/>
    </xf>
    <xf numFmtId="0" fontId="79" fillId="34" borderId="0" xfId="0" applyFont="1" applyFill="1" applyBorder="1" applyAlignment="1">
      <alignment horizontal="center"/>
    </xf>
    <xf numFmtId="191" fontId="79" fillId="34" borderId="0" xfId="0" applyNumberFormat="1" applyFont="1" applyFill="1" applyBorder="1" applyAlignment="1">
      <alignment/>
    </xf>
    <xf numFmtId="4" fontId="79" fillId="34" borderId="0" xfId="0" applyNumberFormat="1" applyFont="1" applyFill="1" applyBorder="1" applyAlignment="1">
      <alignment/>
    </xf>
    <xf numFmtId="0" fontId="79" fillId="34" borderId="0" xfId="0" applyNumberFormat="1" applyFont="1" applyFill="1" applyBorder="1" applyAlignment="1">
      <alignment horizontal="center"/>
    </xf>
    <xf numFmtId="0" fontId="79" fillId="34" borderId="0" xfId="0" applyFont="1" applyFill="1" applyAlignment="1">
      <alignment/>
    </xf>
    <xf numFmtId="170" fontId="79" fillId="34" borderId="0" xfId="0" applyNumberFormat="1" applyFont="1" applyFill="1" applyAlignment="1">
      <alignment horizontal="center"/>
    </xf>
    <xf numFmtId="170" fontId="79" fillId="34" borderId="0" xfId="0" applyNumberFormat="1" applyFont="1" applyFill="1" applyAlignment="1">
      <alignment horizontal="right"/>
    </xf>
    <xf numFmtId="0" fontId="81" fillId="34" borderId="0" xfId="0" applyFont="1" applyFill="1" applyAlignment="1">
      <alignment horizontal="left"/>
    </xf>
    <xf numFmtId="0" fontId="81" fillId="34" borderId="0" xfId="0" applyFont="1" applyFill="1" applyAlignment="1">
      <alignment/>
    </xf>
    <xf numFmtId="0" fontId="79" fillId="34" borderId="0" xfId="0" applyNumberFormat="1" applyFont="1" applyFill="1" applyAlignment="1">
      <alignment horizontal="right"/>
    </xf>
    <xf numFmtId="0" fontId="81" fillId="34" borderId="0" xfId="0" applyFont="1" applyFill="1" applyAlignment="1">
      <alignment/>
    </xf>
    <xf numFmtId="49" fontId="81" fillId="34" borderId="0" xfId="0" applyNumberFormat="1" applyFont="1" applyFill="1" applyAlignment="1">
      <alignment horizontal="center"/>
    </xf>
    <xf numFmtId="0" fontId="79" fillId="34" borderId="0" xfId="0" applyNumberFormat="1" applyFont="1" applyFill="1" applyAlignment="1">
      <alignment/>
    </xf>
    <xf numFmtId="0" fontId="79" fillId="34" borderId="0" xfId="0" applyFont="1" applyFill="1" applyAlignment="1">
      <alignment horizontal="right"/>
    </xf>
    <xf numFmtId="0" fontId="82" fillId="34" borderId="0" xfId="0" applyNumberFormat="1" applyFont="1" applyFill="1" applyBorder="1" applyAlignment="1">
      <alignment horizontal="center"/>
    </xf>
    <xf numFmtId="0" fontId="81" fillId="34" borderId="0" xfId="0" applyFont="1" applyFill="1" applyBorder="1" applyAlignment="1">
      <alignment horizontal="left"/>
    </xf>
    <xf numFmtId="0" fontId="79" fillId="34" borderId="0" xfId="0" applyFont="1" applyFill="1" applyBorder="1" applyAlignment="1">
      <alignment horizontal="left"/>
    </xf>
    <xf numFmtId="0" fontId="79" fillId="34" borderId="0" xfId="52" applyNumberFormat="1" applyFont="1" applyFill="1" applyBorder="1" applyAlignment="1">
      <alignment horizontal="center"/>
    </xf>
    <xf numFmtId="0" fontId="81" fillId="34" borderId="0" xfId="0" applyFont="1" applyFill="1" applyBorder="1" applyAlignment="1">
      <alignment horizontal="center"/>
    </xf>
    <xf numFmtId="191" fontId="79" fillId="34" borderId="0" xfId="52" applyNumberFormat="1" applyFont="1" applyFill="1" applyBorder="1" applyAlignment="1">
      <alignment horizontal="right"/>
    </xf>
    <xf numFmtId="0" fontId="83" fillId="34" borderId="0" xfId="0" applyFont="1" applyFill="1" applyBorder="1" applyAlignment="1">
      <alignment/>
    </xf>
    <xf numFmtId="0" fontId="83" fillId="34" borderId="0" xfId="0" applyFont="1" applyFill="1" applyAlignment="1">
      <alignment/>
    </xf>
    <xf numFmtId="0" fontId="80" fillId="34" borderId="0" xfId="0" applyFont="1" applyFill="1" applyAlignment="1">
      <alignment horizontal="left"/>
    </xf>
    <xf numFmtId="170" fontId="79" fillId="34" borderId="0" xfId="0" applyNumberFormat="1" applyFont="1" applyFill="1" applyAlignment="1">
      <alignment/>
    </xf>
    <xf numFmtId="0" fontId="79" fillId="34" borderId="0" xfId="52" applyNumberFormat="1" applyFont="1" applyFill="1" applyAlignment="1">
      <alignment horizontal="center"/>
    </xf>
    <xf numFmtId="191" fontId="79" fillId="34" borderId="0" xfId="52" applyNumberFormat="1" applyFont="1" applyFill="1" applyAlignment="1">
      <alignment/>
    </xf>
    <xf numFmtId="191" fontId="79" fillId="34" borderId="0" xfId="52" applyNumberFormat="1" applyFont="1" applyFill="1" applyBorder="1" applyAlignment="1">
      <alignment horizontal="left"/>
    </xf>
    <xf numFmtId="168" fontId="79" fillId="34" borderId="0" xfId="0" applyNumberFormat="1" applyFont="1" applyFill="1" applyBorder="1" applyAlignment="1">
      <alignment horizontal="left"/>
    </xf>
    <xf numFmtId="0" fontId="79" fillId="34" borderId="0" xfId="50" applyNumberFormat="1" applyFont="1" applyFill="1" applyBorder="1" applyAlignment="1">
      <alignment horizontal="center"/>
    </xf>
    <xf numFmtId="49" fontId="79" fillId="34" borderId="0" xfId="0" applyNumberFormat="1" applyFont="1" applyFill="1" applyBorder="1" applyAlignment="1">
      <alignment horizontal="left"/>
    </xf>
    <xf numFmtId="0" fontId="79" fillId="34" borderId="0" xfId="0" applyFont="1" applyFill="1" applyBorder="1" applyAlignment="1">
      <alignment horizontal="right"/>
    </xf>
    <xf numFmtId="0" fontId="80" fillId="34" borderId="0" xfId="0" applyFont="1" applyFill="1" applyBorder="1" applyAlignment="1">
      <alignment horizontal="center"/>
    </xf>
    <xf numFmtId="191" fontId="81" fillId="34" borderId="0" xfId="52" applyNumberFormat="1" applyFont="1" applyFill="1" applyBorder="1" applyAlignment="1">
      <alignment/>
    </xf>
    <xf numFmtId="0" fontId="80" fillId="34" borderId="0" xfId="0" applyFont="1" applyFill="1" applyAlignment="1">
      <alignment horizontal="right"/>
    </xf>
    <xf numFmtId="0" fontId="81" fillId="34" borderId="0" xfId="0" applyFont="1" applyFill="1" applyAlignment="1">
      <alignment horizontal="right"/>
    </xf>
    <xf numFmtId="0" fontId="29" fillId="34" borderId="0" xfId="0" applyFont="1" applyFill="1" applyBorder="1" applyAlignment="1">
      <alignment horizontal="center"/>
    </xf>
    <xf numFmtId="0" fontId="34" fillId="34" borderId="0" xfId="0" applyFont="1" applyFill="1" applyBorder="1" applyAlignment="1">
      <alignment horizontal="right"/>
    </xf>
    <xf numFmtId="16" fontId="79" fillId="34" borderId="0" xfId="0" applyNumberFormat="1" applyFont="1" applyFill="1" applyBorder="1" applyAlignment="1">
      <alignment horizontal="center"/>
    </xf>
    <xf numFmtId="0" fontId="34" fillId="34" borderId="0" xfId="0" applyFont="1" applyFill="1" applyBorder="1" applyAlignment="1">
      <alignment/>
    </xf>
    <xf numFmtId="0" fontId="84" fillId="34" borderId="0" xfId="0" applyNumberFormat="1" applyFont="1" applyFill="1" applyBorder="1" applyAlignment="1">
      <alignment horizontal="justify" wrapText="1"/>
    </xf>
    <xf numFmtId="43" fontId="79" fillId="34" borderId="0" xfId="0" applyNumberFormat="1" applyFont="1" applyFill="1" applyAlignment="1">
      <alignment horizontal="center"/>
    </xf>
    <xf numFmtId="191" fontId="29" fillId="34" borderId="0" xfId="52" applyNumberFormat="1" applyFont="1" applyFill="1" applyBorder="1" applyAlignment="1">
      <alignment/>
    </xf>
    <xf numFmtId="0" fontId="29" fillId="34" borderId="0" xfId="0" applyFont="1" applyFill="1" applyBorder="1" applyAlignment="1">
      <alignment horizontal="left"/>
    </xf>
    <xf numFmtId="0" fontId="29" fillId="34" borderId="0" xfId="52" applyNumberFormat="1" applyFont="1" applyFill="1" applyBorder="1" applyAlignment="1">
      <alignment horizontal="center"/>
    </xf>
    <xf numFmtId="0" fontId="29" fillId="34" borderId="0" xfId="52" applyNumberFormat="1" applyFont="1" applyFill="1" applyBorder="1" applyAlignment="1">
      <alignment horizontal="right"/>
    </xf>
    <xf numFmtId="0" fontId="6" fillId="34" borderId="0" xfId="0" applyFont="1" applyFill="1" applyBorder="1" applyAlignment="1">
      <alignment horizontal="left"/>
    </xf>
    <xf numFmtId="0" fontId="29" fillId="34" borderId="0" xfId="0" applyNumberFormat="1" applyFont="1" applyFill="1" applyBorder="1" applyAlignment="1">
      <alignment horizontal="center"/>
    </xf>
    <xf numFmtId="191" fontId="29" fillId="34" borderId="0" xfId="0" applyNumberFormat="1" applyFont="1" applyFill="1" applyBorder="1" applyAlignment="1">
      <alignment/>
    </xf>
    <xf numFmtId="0" fontId="34" fillId="34" borderId="0" xfId="0" applyFont="1" applyFill="1" applyBorder="1" applyAlignment="1">
      <alignment horizontal="left"/>
    </xf>
    <xf numFmtId="0" fontId="35" fillId="34" borderId="0" xfId="0" applyFont="1" applyFill="1" applyBorder="1" applyAlignment="1">
      <alignment/>
    </xf>
    <xf numFmtId="0" fontId="34" fillId="34" borderId="0" xfId="0" applyFont="1" applyFill="1" applyBorder="1" applyAlignment="1">
      <alignment horizontal="center"/>
    </xf>
    <xf numFmtId="191" fontId="29" fillId="34" borderId="0" xfId="52" applyNumberFormat="1" applyFont="1" applyFill="1" applyBorder="1" applyAlignment="1">
      <alignment horizontal="right"/>
    </xf>
    <xf numFmtId="0" fontId="29" fillId="34" borderId="0" xfId="0" applyFont="1" applyFill="1" applyBorder="1" applyAlignment="1">
      <alignment horizontal="right"/>
    </xf>
    <xf numFmtId="191" fontId="29" fillId="34" borderId="0" xfId="52" applyNumberFormat="1" applyFont="1" applyFill="1" applyBorder="1" applyAlignment="1">
      <alignment horizontal="left"/>
    </xf>
    <xf numFmtId="168" fontId="29" fillId="34" borderId="0" xfId="0" applyNumberFormat="1" applyFont="1" applyFill="1" applyBorder="1" applyAlignment="1">
      <alignment horizontal="left"/>
    </xf>
    <xf numFmtId="0" fontId="29" fillId="34" borderId="0" xfId="50" applyNumberFormat="1" applyFont="1" applyFill="1" applyBorder="1" applyAlignment="1">
      <alignment horizontal="center"/>
    </xf>
    <xf numFmtId="49" fontId="29" fillId="34" borderId="0" xfId="0" applyNumberFormat="1" applyFont="1" applyFill="1" applyBorder="1" applyAlignment="1">
      <alignment horizontal="left"/>
    </xf>
    <xf numFmtId="16" fontId="29" fillId="34" borderId="0" xfId="0" applyNumberFormat="1" applyFont="1" applyFill="1" applyBorder="1" applyAlignment="1">
      <alignment horizontal="center"/>
    </xf>
    <xf numFmtId="191" fontId="79" fillId="34" borderId="0" xfId="0" applyNumberFormat="1" applyFont="1" applyFill="1" applyAlignment="1">
      <alignment/>
    </xf>
    <xf numFmtId="191" fontId="79" fillId="34" borderId="0" xfId="0" applyNumberFormat="1" applyFont="1" applyFill="1" applyBorder="1" applyAlignment="1">
      <alignment/>
    </xf>
    <xf numFmtId="191" fontId="79" fillId="34" borderId="0" xfId="52" applyNumberFormat="1" applyFont="1" applyFill="1" applyBorder="1" applyAlignment="1">
      <alignment/>
    </xf>
    <xf numFmtId="2" fontId="79" fillId="34" borderId="0" xfId="0" applyNumberFormat="1" applyFont="1" applyFill="1" applyAlignment="1">
      <alignment/>
    </xf>
    <xf numFmtId="191" fontId="81" fillId="34" borderId="0" xfId="0" applyNumberFormat="1" applyFont="1" applyFill="1" applyBorder="1" applyAlignment="1">
      <alignment/>
    </xf>
    <xf numFmtId="44" fontId="79" fillId="34" borderId="0" xfId="0" applyNumberFormat="1" applyFont="1" applyFill="1" applyAlignment="1">
      <alignment/>
    </xf>
    <xf numFmtId="43" fontId="29" fillId="34" borderId="0" xfId="0" applyNumberFormat="1" applyFont="1" applyFill="1" applyBorder="1" applyAlignment="1">
      <alignment horizontal="center"/>
    </xf>
    <xf numFmtId="43" fontId="29" fillId="34" borderId="0" xfId="52" applyNumberFormat="1" applyFont="1" applyFill="1" applyBorder="1" applyAlignment="1">
      <alignment horizontal="center"/>
    </xf>
    <xf numFmtId="191" fontId="79" fillId="34" borderId="17" xfId="52" applyNumberFormat="1" applyFont="1" applyFill="1" applyBorder="1" applyAlignment="1">
      <alignment/>
    </xf>
    <xf numFmtId="4" fontId="29" fillId="34" borderId="0" xfId="0" applyNumberFormat="1" applyFont="1" applyFill="1" applyBorder="1" applyAlignment="1">
      <alignment horizontal="center"/>
    </xf>
    <xf numFmtId="0" fontId="81" fillId="34" borderId="0" xfId="0" applyFont="1" applyFill="1" applyAlignment="1">
      <alignment horizontal="center"/>
    </xf>
    <xf numFmtId="0" fontId="79" fillId="34" borderId="0" xfId="0" applyFont="1" applyFill="1" applyAlignment="1">
      <alignment horizontal="center"/>
    </xf>
    <xf numFmtId="0" fontId="84" fillId="34" borderId="0" xfId="0" applyNumberFormat="1" applyFont="1" applyFill="1" applyBorder="1" applyAlignment="1">
      <alignment horizontal="left" wrapText="1"/>
    </xf>
    <xf numFmtId="44" fontId="79" fillId="34" borderId="0" xfId="0" applyNumberFormat="1" applyFont="1" applyFill="1" applyBorder="1" applyAlignment="1">
      <alignment/>
    </xf>
    <xf numFmtId="0" fontId="29" fillId="34" borderId="0" xfId="0" applyFont="1" applyFill="1" applyBorder="1" applyAlignment="1">
      <alignment/>
    </xf>
    <xf numFmtId="170" fontId="29" fillId="34" borderId="0" xfId="0" applyNumberFormat="1" applyFont="1" applyFill="1" applyBorder="1" applyAlignment="1">
      <alignment horizontal="center"/>
    </xf>
    <xf numFmtId="170" fontId="29" fillId="34" borderId="0" xfId="0" applyNumberFormat="1" applyFont="1" applyFill="1" applyBorder="1" applyAlignment="1">
      <alignment horizontal="right"/>
    </xf>
    <xf numFmtId="0" fontId="6" fillId="34" borderId="0" xfId="0" applyFont="1" applyFill="1" applyBorder="1" applyAlignment="1">
      <alignment/>
    </xf>
    <xf numFmtId="0" fontId="29" fillId="34" borderId="0" xfId="0" applyNumberFormat="1" applyFont="1" applyFill="1" applyBorder="1" applyAlignment="1">
      <alignment horizontal="right"/>
    </xf>
    <xf numFmtId="49" fontId="6" fillId="34" borderId="0" xfId="0" applyNumberFormat="1" applyFont="1" applyFill="1" applyBorder="1" applyAlignment="1">
      <alignment horizontal="center"/>
    </xf>
    <xf numFmtId="0" fontId="29" fillId="34" borderId="0" xfId="0" applyNumberFormat="1" applyFont="1" applyFill="1" applyBorder="1" applyAlignment="1">
      <alignment/>
    </xf>
    <xf numFmtId="170" fontId="29" fillId="34" borderId="0" xfId="0" applyNumberFormat="1" applyFont="1" applyFill="1" applyBorder="1" applyAlignment="1">
      <alignment/>
    </xf>
    <xf numFmtId="49" fontId="29" fillId="34" borderId="0" xfId="0" applyNumberFormat="1" applyFont="1" applyFill="1" applyBorder="1" applyAlignment="1">
      <alignment horizontal="center"/>
    </xf>
    <xf numFmtId="191" fontId="29" fillId="34" borderId="0" xfId="52" applyNumberFormat="1" applyFont="1" applyFill="1" applyBorder="1" applyAlignment="1">
      <alignment horizontal="center"/>
    </xf>
    <xf numFmtId="0" fontId="3" fillId="34" borderId="0" xfId="0" applyNumberFormat="1" applyFont="1" applyFill="1" applyBorder="1" applyAlignment="1">
      <alignment horizontal="justify" wrapText="1"/>
    </xf>
    <xf numFmtId="191" fontId="29" fillId="34" borderId="0" xfId="0" applyNumberFormat="1" applyFont="1" applyFill="1" applyBorder="1" applyAlignment="1">
      <alignment horizontal="center"/>
    </xf>
    <xf numFmtId="216" fontId="29" fillId="34" borderId="0" xfId="0" applyNumberFormat="1" applyFont="1" applyFill="1" applyBorder="1" applyAlignment="1">
      <alignment/>
    </xf>
    <xf numFmtId="0" fontId="29" fillId="34" borderId="0" xfId="50" applyNumberFormat="1" applyFont="1" applyFill="1" applyBorder="1" applyAlignment="1">
      <alignment horizontal="right"/>
    </xf>
    <xf numFmtId="0" fontId="36" fillId="34" borderId="0" xfId="0" applyNumberFormat="1" applyFont="1" applyFill="1" applyBorder="1" applyAlignment="1">
      <alignment horizontal="center"/>
    </xf>
    <xf numFmtId="170" fontId="29" fillId="34" borderId="0" xfId="0" applyNumberFormat="1" applyFont="1" applyFill="1" applyBorder="1" applyAlignment="1">
      <alignment/>
    </xf>
    <xf numFmtId="0" fontId="6" fillId="34" borderId="0" xfId="0" applyFont="1" applyFill="1" applyBorder="1" applyAlignment="1">
      <alignment horizontal="center"/>
    </xf>
    <xf numFmtId="0" fontId="29" fillId="34" borderId="0" xfId="0" applyFont="1" applyFill="1" applyBorder="1" applyAlignment="1">
      <alignment horizontal="center"/>
    </xf>
    <xf numFmtId="191" fontId="29" fillId="34" borderId="0" xfId="0" applyNumberFormat="1" applyFont="1" applyFill="1" applyBorder="1" applyAlignment="1">
      <alignment horizontal="right"/>
    </xf>
    <xf numFmtId="0" fontId="3" fillId="34" borderId="0" xfId="0" applyNumberFormat="1" applyFont="1" applyFill="1" applyBorder="1" applyAlignment="1">
      <alignment horizontal="left" wrapText="1"/>
    </xf>
    <xf numFmtId="0" fontId="4" fillId="34" borderId="0" xfId="0" applyNumberFormat="1" applyFont="1" applyFill="1" applyBorder="1" applyAlignment="1">
      <alignment horizontal="left" wrapText="1"/>
    </xf>
    <xf numFmtId="170" fontId="29" fillId="34" borderId="17" xfId="0" applyNumberFormat="1" applyFont="1" applyFill="1" applyBorder="1" applyAlignment="1">
      <alignment horizontal="right"/>
    </xf>
    <xf numFmtId="16" fontId="29" fillId="35" borderId="0" xfId="0" applyNumberFormat="1" applyFont="1" applyFill="1" applyBorder="1" applyAlignment="1">
      <alignment horizontal="center"/>
    </xf>
    <xf numFmtId="0" fontId="34" fillId="35" borderId="0" xfId="0" applyFont="1" applyFill="1" applyBorder="1" applyAlignment="1">
      <alignment/>
    </xf>
    <xf numFmtId="0" fontId="29" fillId="35" borderId="0" xfId="0" applyFont="1" applyFill="1" applyBorder="1" applyAlignment="1">
      <alignment horizontal="center"/>
    </xf>
    <xf numFmtId="0" fontId="29" fillId="35" borderId="0" xfId="0" applyNumberFormat="1" applyFont="1" applyFill="1" applyBorder="1" applyAlignment="1">
      <alignment horizontal="center"/>
    </xf>
    <xf numFmtId="0" fontId="29" fillId="35" borderId="0" xfId="0" applyNumberFormat="1" applyFont="1" applyFill="1" applyBorder="1" applyAlignment="1">
      <alignment horizontal="right"/>
    </xf>
    <xf numFmtId="0" fontId="29" fillId="35" borderId="0" xfId="0" applyFont="1" applyFill="1" applyBorder="1" applyAlignment="1">
      <alignment/>
    </xf>
    <xf numFmtId="0" fontId="29" fillId="35" borderId="0" xfId="0" applyFont="1" applyFill="1" applyBorder="1" applyAlignment="1">
      <alignment horizontal="right"/>
    </xf>
    <xf numFmtId="0" fontId="36" fillId="35" borderId="0" xfId="0" applyNumberFormat="1" applyFont="1" applyFill="1" applyBorder="1" applyAlignment="1">
      <alignment horizontal="center"/>
    </xf>
    <xf numFmtId="191" fontId="29" fillId="35" borderId="0" xfId="0" applyNumberFormat="1" applyFont="1" applyFill="1" applyBorder="1" applyAlignment="1">
      <alignment horizontal="center"/>
    </xf>
    <xf numFmtId="170" fontId="29" fillId="35" borderId="0" xfId="0" applyNumberFormat="1" applyFont="1" applyFill="1" applyBorder="1" applyAlignment="1">
      <alignment/>
    </xf>
    <xf numFmtId="0" fontId="31" fillId="34" borderId="0" xfId="0" applyFont="1" applyFill="1" applyAlignment="1">
      <alignment horizontal="center"/>
    </xf>
    <xf numFmtId="0" fontId="29" fillId="0" borderId="0" xfId="0" applyFont="1" applyFill="1" applyAlignment="1">
      <alignment/>
    </xf>
    <xf numFmtId="0" fontId="37" fillId="34" borderId="0" xfId="0" applyFont="1" applyFill="1" applyAlignment="1">
      <alignment horizontal="center"/>
    </xf>
    <xf numFmtId="0" fontId="31" fillId="34" borderId="0" xfId="0" applyFont="1" applyFill="1" applyAlignment="1">
      <alignment horizontal="left" wrapText="1"/>
    </xf>
    <xf numFmtId="0" fontId="2" fillId="34" borderId="20" xfId="0" applyFont="1" applyFill="1" applyBorder="1" applyAlignment="1">
      <alignment horizontal="center"/>
    </xf>
    <xf numFmtId="0" fontId="38" fillId="34" borderId="0" xfId="0" applyFont="1" applyFill="1" applyAlignment="1">
      <alignment vertical="center"/>
    </xf>
    <xf numFmtId="0" fontId="2" fillId="34" borderId="13" xfId="0" applyFont="1" applyFill="1" applyBorder="1" applyAlignment="1">
      <alignment horizontal="center"/>
    </xf>
    <xf numFmtId="49" fontId="2" fillId="34" borderId="20" xfId="0" applyNumberFormat="1" applyFont="1" applyFill="1" applyBorder="1" applyAlignment="1">
      <alignment horizontal="center"/>
    </xf>
    <xf numFmtId="0" fontId="30" fillId="34" borderId="20" xfId="0" applyFont="1" applyFill="1" applyBorder="1" applyAlignment="1">
      <alignment horizontal="center"/>
    </xf>
    <xf numFmtId="0" fontId="2" fillId="34" borderId="15" xfId="0" applyFont="1" applyFill="1" applyBorder="1" applyAlignment="1">
      <alignment horizontal="center"/>
    </xf>
    <xf numFmtId="40" fontId="2" fillId="34" borderId="19" xfId="55" applyNumberFormat="1" applyFont="1" applyFill="1" applyBorder="1">
      <alignment/>
      <protection/>
    </xf>
    <xf numFmtId="39" fontId="39" fillId="34" borderId="19" xfId="55" applyNumberFormat="1" applyFont="1" applyFill="1" applyBorder="1" applyAlignment="1">
      <alignment horizontal="right"/>
      <protection/>
    </xf>
    <xf numFmtId="0" fontId="29" fillId="34" borderId="19" xfId="0" applyFont="1" applyFill="1" applyBorder="1" applyAlignment="1">
      <alignment/>
    </xf>
    <xf numFmtId="4" fontId="38" fillId="34" borderId="21" xfId="0" applyNumberFormat="1" applyFont="1" applyFill="1" applyBorder="1" applyAlignment="1">
      <alignment horizontal="center" vertical="center" wrapText="1"/>
    </xf>
    <xf numFmtId="4" fontId="38" fillId="34" borderId="22" xfId="0" applyNumberFormat="1" applyFont="1" applyFill="1" applyBorder="1" applyAlignment="1">
      <alignment horizontal="center" vertical="center"/>
    </xf>
    <xf numFmtId="0" fontId="2" fillId="34" borderId="23" xfId="0" applyFont="1" applyFill="1" applyBorder="1" applyAlignment="1">
      <alignment horizontal="left" wrapText="1"/>
    </xf>
    <xf numFmtId="0" fontId="2" fillId="34" borderId="23" xfId="0" applyFont="1" applyFill="1" applyBorder="1" applyAlignment="1">
      <alignment wrapText="1"/>
    </xf>
    <xf numFmtId="0" fontId="30" fillId="34" borderId="23" xfId="0" applyFont="1" applyFill="1" applyBorder="1" applyAlignment="1">
      <alignment horizontal="left" wrapText="1"/>
    </xf>
    <xf numFmtId="0" fontId="30" fillId="34" borderId="24" xfId="0" applyFont="1" applyFill="1" applyBorder="1" applyAlignment="1">
      <alignment horizontal="left" wrapText="1"/>
    </xf>
    <xf numFmtId="4" fontId="2" fillId="34" borderId="25" xfId="0" applyNumberFormat="1" applyFont="1" applyFill="1" applyBorder="1" applyAlignment="1">
      <alignment/>
    </xf>
    <xf numFmtId="0" fontId="81" fillId="34" borderId="0" xfId="0" applyFont="1" applyFill="1" applyAlignment="1">
      <alignment horizontal="center"/>
    </xf>
    <xf numFmtId="191" fontId="81" fillId="34" borderId="0" xfId="0" applyNumberFormat="1" applyFont="1" applyFill="1" applyAlignment="1">
      <alignment horizontal="left"/>
    </xf>
    <xf numFmtId="0" fontId="6" fillId="34" borderId="0" xfId="0" applyFont="1" applyFill="1" applyBorder="1" applyAlignment="1">
      <alignment horizontal="center"/>
    </xf>
    <xf numFmtId="0" fontId="4" fillId="34" borderId="0" xfId="0" applyFont="1" applyFill="1" applyBorder="1" applyAlignment="1">
      <alignment horizontal="center"/>
    </xf>
    <xf numFmtId="191" fontId="6" fillId="34" borderId="0" xfId="0" applyNumberFormat="1" applyFont="1" applyFill="1" applyBorder="1" applyAlignment="1">
      <alignment horizontal="left"/>
    </xf>
    <xf numFmtId="0" fontId="29" fillId="34" borderId="0" xfId="0" applyFont="1" applyFill="1" applyBorder="1" applyAlignment="1">
      <alignment horizontal="center"/>
    </xf>
    <xf numFmtId="0" fontId="37" fillId="34" borderId="0" xfId="0" applyFont="1" applyFill="1" applyAlignment="1">
      <alignment horizontal="center"/>
    </xf>
    <xf numFmtId="0" fontId="31" fillId="34" borderId="0" xfId="0" applyFont="1" applyFill="1" applyAlignment="1">
      <alignment horizontal="center"/>
    </xf>
    <xf numFmtId="0" fontId="4" fillId="0" borderId="0" xfId="0" applyFont="1" applyAlignment="1">
      <alignment horizontal="center"/>
    </xf>
    <xf numFmtId="0" fontId="13" fillId="0" borderId="0" xfId="0" applyFont="1" applyAlignment="1">
      <alignment horizontal="center"/>
    </xf>
    <xf numFmtId="0" fontId="13" fillId="0" borderId="0" xfId="0" applyFont="1" applyFill="1" applyAlignment="1">
      <alignment horizontal="center"/>
    </xf>
    <xf numFmtId="0" fontId="4" fillId="0" borderId="0" xfId="0" applyFont="1" applyAlignment="1">
      <alignment horizontal="center"/>
    </xf>
    <xf numFmtId="0" fontId="4" fillId="0" borderId="0" xfId="0" applyFont="1" applyBorder="1" applyAlignment="1">
      <alignment horizontal="center"/>
    </xf>
    <xf numFmtId="9" fontId="20" fillId="0" borderId="26" xfId="0" applyNumberFormat="1" applyFont="1" applyFill="1" applyBorder="1" applyAlignment="1">
      <alignment horizontal="center" vertical="center" wrapText="1"/>
    </xf>
    <xf numFmtId="9" fontId="20" fillId="0" borderId="27" xfId="0" applyNumberFormat="1" applyFont="1" applyFill="1" applyBorder="1" applyAlignment="1">
      <alignment horizontal="center" vertical="center" wrapText="1"/>
    </xf>
    <xf numFmtId="9" fontId="20" fillId="0" borderId="14" xfId="0" applyNumberFormat="1" applyFont="1" applyFill="1" applyBorder="1" applyAlignment="1">
      <alignment horizontal="center" vertical="center" wrapText="1"/>
    </xf>
    <xf numFmtId="9" fontId="20" fillId="0" borderId="16" xfId="0" applyNumberFormat="1" applyFont="1" applyFill="1" applyBorder="1" applyAlignment="1">
      <alignment horizontal="center" vertical="center" wrapText="1"/>
    </xf>
    <xf numFmtId="9" fontId="20" fillId="4" borderId="14" xfId="0" applyNumberFormat="1" applyFont="1" applyFill="1" applyBorder="1" applyAlignment="1">
      <alignment horizontal="center" vertical="center" wrapText="1"/>
    </xf>
    <xf numFmtId="9" fontId="20" fillId="4" borderId="16" xfId="0" applyNumberFormat="1" applyFont="1" applyFill="1" applyBorder="1" applyAlignment="1">
      <alignment horizontal="center" vertical="center" wrapText="1"/>
    </xf>
    <xf numFmtId="9" fontId="20" fillId="32" borderId="14" xfId="0" applyNumberFormat="1" applyFont="1" applyFill="1" applyBorder="1" applyAlignment="1">
      <alignment horizontal="center" vertical="center" wrapText="1"/>
    </xf>
    <xf numFmtId="9" fontId="20" fillId="32" borderId="16" xfId="0" applyNumberFormat="1"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16" fillId="0" borderId="0" xfId="0" applyFont="1" applyFill="1" applyBorder="1" applyAlignment="1">
      <alignment horizontal="center"/>
    </xf>
    <xf numFmtId="0" fontId="18" fillId="0" borderId="0" xfId="0" applyFont="1" applyFill="1" applyBorder="1" applyAlignment="1">
      <alignment horizontal="center"/>
    </xf>
    <xf numFmtId="0" fontId="5" fillId="0" borderId="0" xfId="0" applyFont="1" applyFill="1" applyAlignment="1">
      <alignment horizontal="center"/>
    </xf>
    <xf numFmtId="0" fontId="10" fillId="0" borderId="0" xfId="0" applyFont="1" applyFill="1" applyAlignment="1">
      <alignment horizontal="center"/>
    </xf>
    <xf numFmtId="4" fontId="38" fillId="34" borderId="25" xfId="0" applyNumberFormat="1" applyFont="1" applyFill="1" applyBorder="1" applyAlignment="1">
      <alignment horizontal="center" vertical="center"/>
    </xf>
    <xf numFmtId="40" fontId="2" fillId="34" borderId="28" xfId="0" applyNumberFormat="1" applyFont="1" applyFill="1" applyBorder="1" applyAlignment="1">
      <alignment/>
    </xf>
    <xf numFmtId="40" fontId="2" fillId="34" borderId="29" xfId="0" applyNumberFormat="1" applyFont="1" applyFill="1" applyBorder="1" applyAlignment="1">
      <alignment/>
    </xf>
    <xf numFmtId="4" fontId="2" fillId="34" borderId="19" xfId="0" applyNumberFormat="1" applyFont="1" applyFill="1" applyBorder="1" applyAlignment="1">
      <alignment/>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14</xdr:row>
      <xdr:rowOff>190500</xdr:rowOff>
    </xdr:from>
    <xdr:to>
      <xdr:col>2</xdr:col>
      <xdr:colOff>0</xdr:colOff>
      <xdr:row>19</xdr:row>
      <xdr:rowOff>133350</xdr:rowOff>
    </xdr:to>
    <xdr:pic>
      <xdr:nvPicPr>
        <xdr:cNvPr id="1" name="Imagen 1"/>
        <xdr:cNvPicPr preferRelativeResize="1">
          <a:picLocks noChangeAspect="1"/>
        </xdr:cNvPicPr>
      </xdr:nvPicPr>
      <xdr:blipFill>
        <a:blip r:embed="rId1"/>
        <a:stretch>
          <a:fillRect/>
        </a:stretch>
      </xdr:blipFill>
      <xdr:spPr>
        <a:xfrm>
          <a:off x="3390900" y="2895600"/>
          <a:ext cx="0" cy="1009650"/>
        </a:xfrm>
        <a:prstGeom prst="rect">
          <a:avLst/>
        </a:prstGeom>
        <a:noFill/>
        <a:ln w="9525" cmpd="sng">
          <a:noFill/>
        </a:ln>
      </xdr:spPr>
    </xdr:pic>
    <xdr:clientData/>
  </xdr:twoCellAnchor>
  <xdr:twoCellAnchor editAs="oneCell">
    <xdr:from>
      <xdr:col>2</xdr:col>
      <xdr:colOff>0</xdr:colOff>
      <xdr:row>0</xdr:row>
      <xdr:rowOff>95250</xdr:rowOff>
    </xdr:from>
    <xdr:to>
      <xdr:col>2</xdr:col>
      <xdr:colOff>0</xdr:colOff>
      <xdr:row>7</xdr:row>
      <xdr:rowOff>19050</xdr:rowOff>
    </xdr:to>
    <xdr:pic>
      <xdr:nvPicPr>
        <xdr:cNvPr id="2" name="Imagen 1"/>
        <xdr:cNvPicPr preferRelativeResize="1">
          <a:picLocks noChangeAspect="1"/>
        </xdr:cNvPicPr>
      </xdr:nvPicPr>
      <xdr:blipFill>
        <a:blip r:embed="rId1"/>
        <a:stretch>
          <a:fillRect/>
        </a:stretch>
      </xdr:blipFill>
      <xdr:spPr>
        <a:xfrm>
          <a:off x="3390900" y="95250"/>
          <a:ext cx="0" cy="1257300"/>
        </a:xfrm>
        <a:prstGeom prst="rect">
          <a:avLst/>
        </a:prstGeom>
        <a:noFill/>
        <a:ln w="9525" cmpd="sng">
          <a:noFill/>
        </a:ln>
      </xdr:spPr>
    </xdr:pic>
    <xdr:clientData/>
  </xdr:twoCellAnchor>
  <xdr:twoCellAnchor editAs="oneCell">
    <xdr:from>
      <xdr:col>2</xdr:col>
      <xdr:colOff>0</xdr:colOff>
      <xdr:row>55</xdr:row>
      <xdr:rowOff>0</xdr:rowOff>
    </xdr:from>
    <xdr:to>
      <xdr:col>2</xdr:col>
      <xdr:colOff>0</xdr:colOff>
      <xdr:row>61</xdr:row>
      <xdr:rowOff>9525</xdr:rowOff>
    </xdr:to>
    <xdr:pic>
      <xdr:nvPicPr>
        <xdr:cNvPr id="3" name="Imagen 1"/>
        <xdr:cNvPicPr preferRelativeResize="1">
          <a:picLocks noChangeAspect="1"/>
        </xdr:cNvPicPr>
      </xdr:nvPicPr>
      <xdr:blipFill>
        <a:blip r:embed="rId1"/>
        <a:stretch>
          <a:fillRect/>
        </a:stretch>
      </xdr:blipFill>
      <xdr:spPr>
        <a:xfrm>
          <a:off x="3390900" y="11744325"/>
          <a:ext cx="0" cy="1276350"/>
        </a:xfrm>
        <a:prstGeom prst="rect">
          <a:avLst/>
        </a:prstGeom>
        <a:noFill/>
        <a:ln w="9525" cmpd="sng">
          <a:noFill/>
        </a:ln>
      </xdr:spPr>
    </xdr:pic>
    <xdr:clientData/>
  </xdr:twoCellAnchor>
  <xdr:twoCellAnchor editAs="oneCell">
    <xdr:from>
      <xdr:col>2</xdr:col>
      <xdr:colOff>0</xdr:colOff>
      <xdr:row>60</xdr:row>
      <xdr:rowOff>0</xdr:rowOff>
    </xdr:from>
    <xdr:to>
      <xdr:col>2</xdr:col>
      <xdr:colOff>0</xdr:colOff>
      <xdr:row>65</xdr:row>
      <xdr:rowOff>161925</xdr:rowOff>
    </xdr:to>
    <xdr:pic>
      <xdr:nvPicPr>
        <xdr:cNvPr id="4" name="Imagen 1"/>
        <xdr:cNvPicPr preferRelativeResize="1">
          <a:picLocks noChangeAspect="1"/>
        </xdr:cNvPicPr>
      </xdr:nvPicPr>
      <xdr:blipFill>
        <a:blip r:embed="rId1"/>
        <a:stretch>
          <a:fillRect/>
        </a:stretch>
      </xdr:blipFill>
      <xdr:spPr>
        <a:xfrm>
          <a:off x="3390900" y="12830175"/>
          <a:ext cx="0" cy="1323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0</xdr:colOff>
      <xdr:row>88</xdr:row>
      <xdr:rowOff>0</xdr:rowOff>
    </xdr:from>
    <xdr:to>
      <xdr:col>45</xdr:col>
      <xdr:colOff>0</xdr:colOff>
      <xdr:row>88</xdr:row>
      <xdr:rowOff>0</xdr:rowOff>
    </xdr:to>
    <xdr:sp>
      <xdr:nvSpPr>
        <xdr:cNvPr id="1" name="Line 1"/>
        <xdr:cNvSpPr>
          <a:spLocks/>
        </xdr:cNvSpPr>
      </xdr:nvSpPr>
      <xdr:spPr>
        <a:xfrm>
          <a:off x="42538650" y="204597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0</xdr:colOff>
      <xdr:row>88</xdr:row>
      <xdr:rowOff>0</xdr:rowOff>
    </xdr:from>
    <xdr:to>
      <xdr:col>45</xdr:col>
      <xdr:colOff>0</xdr:colOff>
      <xdr:row>88</xdr:row>
      <xdr:rowOff>0</xdr:rowOff>
    </xdr:to>
    <xdr:sp>
      <xdr:nvSpPr>
        <xdr:cNvPr id="2" name="Line 2"/>
        <xdr:cNvSpPr>
          <a:spLocks/>
        </xdr:cNvSpPr>
      </xdr:nvSpPr>
      <xdr:spPr>
        <a:xfrm>
          <a:off x="42538650" y="204597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Jairo%20Asosurf\Desktop\CONTA%20ASOSURF\BANCO%20G&amp;T\SOLICITUD%20DE%20CHEQUES%202013\19-CHEQUE-%20JULIO%2009%20AL%2025%202013%20ASOSUR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 val="BASE"/>
      <sheetName val="#1"/>
      <sheetName val="#2"/>
      <sheetName val="#3"/>
      <sheetName val="#4"/>
      <sheetName val="#5"/>
      <sheetName val="#6"/>
      <sheetName val="#7"/>
      <sheetName val="#8"/>
      <sheetName val="#9"/>
      <sheetName val="#10"/>
      <sheetName val="#11"/>
      <sheetName val="#12"/>
      <sheetName val="#13"/>
      <sheetName val="#14"/>
      <sheetName val="#15"/>
      <sheetName val="CH1"/>
      <sheetName val="CH2"/>
      <sheetName val="CH3"/>
      <sheetName val="CH4"/>
      <sheetName val="CH5"/>
      <sheetName val="CH6"/>
      <sheetName val="CH7"/>
      <sheetName val="CH8"/>
      <sheetName val="CH9"/>
      <sheetName val="CH10"/>
      <sheetName val="CH11"/>
      <sheetName val="CH12"/>
      <sheetName val="CH13"/>
      <sheetName val="CH14"/>
      <sheetName val="CH15"/>
    </sheetNames>
    <sheetDataSet>
      <sheetData sheetId="15">
        <row r="1">
          <cell r="A1" t="str">
            <v>NUMERO</v>
          </cell>
          <cell r="B1" t="str">
            <v>NOMBRE</v>
          </cell>
        </row>
        <row r="2">
          <cell r="A2">
            <v>0</v>
          </cell>
          <cell r="B2" t="str">
            <v>SERVICIOS PERSONALES</v>
          </cell>
        </row>
        <row r="3">
          <cell r="A3">
            <v>1</v>
          </cell>
          <cell r="B3" t="str">
            <v>NADA</v>
          </cell>
        </row>
        <row r="4">
          <cell r="A4">
            <v>2</v>
          </cell>
          <cell r="B4" t="str">
            <v>NADA</v>
          </cell>
        </row>
        <row r="5">
          <cell r="A5">
            <v>3</v>
          </cell>
          <cell r="B5" t="str">
            <v>NADA</v>
          </cell>
        </row>
        <row r="6">
          <cell r="A6">
            <v>4</v>
          </cell>
          <cell r="B6" t="str">
            <v>NADA</v>
          </cell>
        </row>
        <row r="7">
          <cell r="A7">
            <v>5</v>
          </cell>
          <cell r="B7" t="str">
            <v>NADA</v>
          </cell>
        </row>
        <row r="8">
          <cell r="A8">
            <v>6</v>
          </cell>
          <cell r="B8" t="str">
            <v>NADA</v>
          </cell>
        </row>
        <row r="9">
          <cell r="A9">
            <v>7</v>
          </cell>
          <cell r="B9" t="str">
            <v>NADA</v>
          </cell>
        </row>
        <row r="10">
          <cell r="A10">
            <v>8</v>
          </cell>
          <cell r="B10" t="str">
            <v>NADA</v>
          </cell>
        </row>
        <row r="11">
          <cell r="A11">
            <v>9</v>
          </cell>
          <cell r="B11" t="str">
            <v>NADA</v>
          </cell>
        </row>
        <row r="12">
          <cell r="A12">
            <v>10</v>
          </cell>
          <cell r="B12" t="str">
            <v>NADA</v>
          </cell>
        </row>
        <row r="13">
          <cell r="A13">
            <v>11</v>
          </cell>
          <cell r="B13" t="str">
            <v>PERSONAL PERMANENTE</v>
          </cell>
        </row>
        <row r="14">
          <cell r="A14">
            <v>12</v>
          </cell>
          <cell r="B14" t="str">
            <v>NADA</v>
          </cell>
        </row>
        <row r="15">
          <cell r="A15">
            <v>13</v>
          </cell>
          <cell r="B15" t="str">
            <v>NADA</v>
          </cell>
        </row>
        <row r="16">
          <cell r="A16">
            <v>14</v>
          </cell>
          <cell r="B16" t="str">
            <v>NADA</v>
          </cell>
        </row>
        <row r="17">
          <cell r="A17">
            <v>15</v>
          </cell>
          <cell r="B17" t="str">
            <v>NADA</v>
          </cell>
        </row>
        <row r="18">
          <cell r="A18">
            <v>16</v>
          </cell>
          <cell r="B18" t="str">
            <v>NADA</v>
          </cell>
        </row>
        <row r="19">
          <cell r="A19">
            <v>17</v>
          </cell>
          <cell r="B19" t="str">
            <v>NADA</v>
          </cell>
        </row>
        <row r="20">
          <cell r="A20">
            <v>18</v>
          </cell>
          <cell r="B20" t="str">
            <v>NADA</v>
          </cell>
        </row>
        <row r="21">
          <cell r="A21">
            <v>19</v>
          </cell>
          <cell r="B21" t="str">
            <v>NADA</v>
          </cell>
        </row>
        <row r="22">
          <cell r="A22">
            <v>20</v>
          </cell>
          <cell r="B22" t="str">
            <v>NADA</v>
          </cell>
        </row>
        <row r="23">
          <cell r="A23">
            <v>21</v>
          </cell>
          <cell r="B23" t="str">
            <v>NADA</v>
          </cell>
        </row>
        <row r="24">
          <cell r="A24">
            <v>22</v>
          </cell>
          <cell r="B24" t="str">
            <v>PERSONAL POR CONTRATO</v>
          </cell>
        </row>
        <row r="25">
          <cell r="A25">
            <v>23</v>
          </cell>
          <cell r="B25" t="str">
            <v>NADA</v>
          </cell>
        </row>
        <row r="26">
          <cell r="A26">
            <v>24</v>
          </cell>
          <cell r="B26" t="str">
            <v>NADA</v>
          </cell>
        </row>
        <row r="27">
          <cell r="A27">
            <v>25</v>
          </cell>
          <cell r="B27" t="str">
            <v>NADA</v>
          </cell>
        </row>
        <row r="28">
          <cell r="A28">
            <v>26</v>
          </cell>
          <cell r="B28" t="str">
            <v>NADA</v>
          </cell>
        </row>
        <row r="29">
          <cell r="A29">
            <v>27</v>
          </cell>
          <cell r="B29" t="str">
            <v>NADA</v>
          </cell>
        </row>
        <row r="30">
          <cell r="A30">
            <v>28</v>
          </cell>
          <cell r="B30" t="str">
            <v>NADA</v>
          </cell>
        </row>
        <row r="31">
          <cell r="A31">
            <v>29</v>
          </cell>
          <cell r="B31" t="str">
            <v>NADA</v>
          </cell>
        </row>
        <row r="32">
          <cell r="A32">
            <v>30</v>
          </cell>
          <cell r="B32" t="str">
            <v>NADA</v>
          </cell>
        </row>
        <row r="33">
          <cell r="A33">
            <v>31</v>
          </cell>
          <cell r="B33" t="str">
            <v>JORNALES</v>
          </cell>
        </row>
        <row r="34">
          <cell r="A34">
            <v>32</v>
          </cell>
          <cell r="B34" t="str">
            <v>NADA</v>
          </cell>
        </row>
        <row r="35">
          <cell r="A35">
            <v>33</v>
          </cell>
          <cell r="B35" t="str">
            <v>NADA</v>
          </cell>
        </row>
        <row r="36">
          <cell r="A36">
            <v>34</v>
          </cell>
          <cell r="B36" t="str">
            <v>NADA</v>
          </cell>
        </row>
        <row r="37">
          <cell r="A37">
            <v>35</v>
          </cell>
          <cell r="B37" t="str">
            <v>NADA</v>
          </cell>
        </row>
        <row r="38">
          <cell r="A38">
            <v>36</v>
          </cell>
          <cell r="B38" t="str">
            <v>NADA</v>
          </cell>
        </row>
        <row r="39">
          <cell r="A39">
            <v>37</v>
          </cell>
          <cell r="B39" t="str">
            <v>NADA</v>
          </cell>
        </row>
        <row r="40">
          <cell r="A40">
            <v>38</v>
          </cell>
          <cell r="B40" t="str">
            <v>NADA</v>
          </cell>
        </row>
        <row r="41">
          <cell r="A41">
            <v>39</v>
          </cell>
          <cell r="B41" t="str">
            <v>NADA</v>
          </cell>
        </row>
        <row r="42">
          <cell r="A42">
            <v>40</v>
          </cell>
          <cell r="B42" t="str">
            <v>NADA</v>
          </cell>
        </row>
        <row r="43">
          <cell r="A43">
            <v>41</v>
          </cell>
          <cell r="B43" t="str">
            <v>SERVICIO EXTRA. PERSONAL PERMANENTE</v>
          </cell>
        </row>
        <row r="44">
          <cell r="A44">
            <v>42</v>
          </cell>
          <cell r="B44" t="str">
            <v>NADA</v>
          </cell>
        </row>
        <row r="45">
          <cell r="A45">
            <v>43</v>
          </cell>
          <cell r="B45" t="str">
            <v>SERVICIO EXTRA. PERSONAL POR JORNAL</v>
          </cell>
        </row>
        <row r="46">
          <cell r="A46">
            <v>44</v>
          </cell>
          <cell r="B46" t="str">
            <v>NADA</v>
          </cell>
        </row>
        <row r="47">
          <cell r="A47">
            <v>45</v>
          </cell>
          <cell r="B47" t="str">
            <v>NADA</v>
          </cell>
        </row>
        <row r="48">
          <cell r="A48">
            <v>46</v>
          </cell>
          <cell r="B48" t="str">
            <v>NADA</v>
          </cell>
        </row>
        <row r="49">
          <cell r="A49">
            <v>47</v>
          </cell>
          <cell r="B49" t="str">
            <v>NADA</v>
          </cell>
        </row>
        <row r="50">
          <cell r="A50">
            <v>48</v>
          </cell>
          <cell r="B50" t="str">
            <v>NADA</v>
          </cell>
        </row>
        <row r="51">
          <cell r="A51">
            <v>49</v>
          </cell>
          <cell r="B51" t="str">
            <v>NADA</v>
          </cell>
        </row>
        <row r="52">
          <cell r="A52">
            <v>50</v>
          </cell>
          <cell r="B52" t="str">
            <v>NADA</v>
          </cell>
        </row>
        <row r="53">
          <cell r="A53">
            <v>51</v>
          </cell>
          <cell r="B53" t="str">
            <v>CUOTA PATRONAL IGSS</v>
          </cell>
        </row>
        <row r="54">
          <cell r="A54">
            <v>52</v>
          </cell>
          <cell r="B54" t="str">
            <v>CUOTA PATRONAL INTECAP</v>
          </cell>
        </row>
        <row r="55">
          <cell r="A55">
            <v>53</v>
          </cell>
          <cell r="B55" t="str">
            <v>NADA</v>
          </cell>
        </row>
        <row r="56">
          <cell r="A56">
            <v>54</v>
          </cell>
          <cell r="B56" t="str">
            <v>NADA</v>
          </cell>
        </row>
        <row r="57">
          <cell r="A57">
            <v>55</v>
          </cell>
          <cell r="B57" t="str">
            <v>NADA</v>
          </cell>
        </row>
        <row r="58">
          <cell r="A58">
            <v>56</v>
          </cell>
          <cell r="B58" t="str">
            <v>NADA</v>
          </cell>
        </row>
        <row r="59">
          <cell r="A59">
            <v>57</v>
          </cell>
          <cell r="B59" t="str">
            <v>NADA</v>
          </cell>
        </row>
        <row r="60">
          <cell r="A60">
            <v>58</v>
          </cell>
          <cell r="B60" t="str">
            <v>NADA</v>
          </cell>
        </row>
        <row r="61">
          <cell r="A61">
            <v>59</v>
          </cell>
          <cell r="B61" t="str">
            <v>NADA</v>
          </cell>
        </row>
        <row r="62">
          <cell r="A62">
            <v>60</v>
          </cell>
          <cell r="B62" t="str">
            <v>NADA</v>
          </cell>
        </row>
        <row r="63">
          <cell r="A63">
            <v>61</v>
          </cell>
          <cell r="B63" t="str">
            <v>NADA</v>
          </cell>
        </row>
        <row r="64">
          <cell r="A64">
            <v>62</v>
          </cell>
          <cell r="B64" t="str">
            <v>NADA</v>
          </cell>
        </row>
        <row r="65">
          <cell r="A65">
            <v>63</v>
          </cell>
          <cell r="B65" t="str">
            <v>NADA</v>
          </cell>
        </row>
        <row r="66">
          <cell r="A66">
            <v>64</v>
          </cell>
          <cell r="B66" t="str">
            <v>NADA</v>
          </cell>
        </row>
        <row r="67">
          <cell r="A67">
            <v>65</v>
          </cell>
          <cell r="B67" t="str">
            <v>NADA</v>
          </cell>
        </row>
        <row r="68">
          <cell r="A68">
            <v>66</v>
          </cell>
          <cell r="B68" t="str">
            <v>NADA</v>
          </cell>
        </row>
        <row r="69">
          <cell r="A69">
            <v>67</v>
          </cell>
          <cell r="B69" t="str">
            <v>NADA</v>
          </cell>
        </row>
        <row r="70">
          <cell r="A70">
            <v>68</v>
          </cell>
          <cell r="B70" t="str">
            <v>NADA</v>
          </cell>
        </row>
        <row r="71">
          <cell r="A71">
            <v>69</v>
          </cell>
          <cell r="B71" t="str">
            <v>NADA</v>
          </cell>
        </row>
        <row r="72">
          <cell r="A72">
            <v>70</v>
          </cell>
          <cell r="B72" t="str">
            <v>NADA</v>
          </cell>
        </row>
        <row r="73">
          <cell r="A73">
            <v>71</v>
          </cell>
          <cell r="B73" t="str">
            <v>AGUINALDOS</v>
          </cell>
        </row>
        <row r="74">
          <cell r="A74">
            <v>72</v>
          </cell>
          <cell r="B74" t="str">
            <v>BONIFICACION ANUAL (BONO 14)</v>
          </cell>
        </row>
        <row r="75">
          <cell r="A75">
            <v>73</v>
          </cell>
          <cell r="B75" t="str">
            <v>BONO VACACIONAL</v>
          </cell>
        </row>
        <row r="76">
          <cell r="A76">
            <v>74</v>
          </cell>
          <cell r="B76" t="str">
            <v>NADA</v>
          </cell>
        </row>
        <row r="77">
          <cell r="A77">
            <v>75</v>
          </cell>
          <cell r="B77" t="str">
            <v>NADA</v>
          </cell>
        </row>
        <row r="78">
          <cell r="A78">
            <v>76</v>
          </cell>
          <cell r="B78" t="str">
            <v>NADA</v>
          </cell>
        </row>
        <row r="79">
          <cell r="A79">
            <v>77</v>
          </cell>
          <cell r="B79" t="str">
            <v>NADA</v>
          </cell>
        </row>
        <row r="80">
          <cell r="A80">
            <v>78</v>
          </cell>
          <cell r="B80" t="str">
            <v>NADA</v>
          </cell>
        </row>
        <row r="81">
          <cell r="A81">
            <v>79</v>
          </cell>
          <cell r="B81" t="str">
            <v>NADA</v>
          </cell>
        </row>
        <row r="82">
          <cell r="A82">
            <v>80</v>
          </cell>
          <cell r="B82" t="str">
            <v>NADA</v>
          </cell>
        </row>
        <row r="83">
          <cell r="A83">
            <v>81</v>
          </cell>
          <cell r="B83" t="str">
            <v>NADA</v>
          </cell>
        </row>
        <row r="84">
          <cell r="A84">
            <v>82</v>
          </cell>
          <cell r="B84" t="str">
            <v>NADA</v>
          </cell>
        </row>
        <row r="85">
          <cell r="A85">
            <v>83</v>
          </cell>
          <cell r="B85" t="str">
            <v>NADA</v>
          </cell>
        </row>
        <row r="86">
          <cell r="A86">
            <v>84</v>
          </cell>
          <cell r="B86" t="str">
            <v>NADA</v>
          </cell>
        </row>
        <row r="87">
          <cell r="A87">
            <v>85</v>
          </cell>
          <cell r="B87" t="str">
            <v>NADA</v>
          </cell>
        </row>
        <row r="88">
          <cell r="A88">
            <v>86</v>
          </cell>
          <cell r="B88" t="str">
            <v>NADA</v>
          </cell>
        </row>
        <row r="89">
          <cell r="A89">
            <v>87</v>
          </cell>
          <cell r="B89" t="str">
            <v>NADA</v>
          </cell>
        </row>
        <row r="90">
          <cell r="A90">
            <v>88</v>
          </cell>
          <cell r="B90" t="str">
            <v>NADA</v>
          </cell>
        </row>
        <row r="91">
          <cell r="A91">
            <v>89</v>
          </cell>
          <cell r="B91" t="str">
            <v>NADA</v>
          </cell>
        </row>
        <row r="92">
          <cell r="A92">
            <v>90</v>
          </cell>
          <cell r="B92" t="str">
            <v>NADA</v>
          </cell>
        </row>
        <row r="93">
          <cell r="A93">
            <v>91</v>
          </cell>
          <cell r="B93" t="str">
            <v>NADA</v>
          </cell>
        </row>
        <row r="94">
          <cell r="A94">
            <v>92</v>
          </cell>
          <cell r="B94" t="str">
            <v>NADA</v>
          </cell>
        </row>
        <row r="95">
          <cell r="A95">
            <v>93</v>
          </cell>
          <cell r="B95" t="str">
            <v>NADA</v>
          </cell>
        </row>
        <row r="96">
          <cell r="A96">
            <v>94</v>
          </cell>
          <cell r="B96" t="str">
            <v>NADA</v>
          </cell>
        </row>
        <row r="97">
          <cell r="A97">
            <v>95</v>
          </cell>
          <cell r="B97" t="str">
            <v>NADA</v>
          </cell>
        </row>
        <row r="98">
          <cell r="A98">
            <v>96</v>
          </cell>
          <cell r="B98" t="str">
            <v>NADA</v>
          </cell>
        </row>
        <row r="99">
          <cell r="A99">
            <v>97</v>
          </cell>
          <cell r="B99" t="str">
            <v>NADA</v>
          </cell>
        </row>
        <row r="100">
          <cell r="A100">
            <v>98</v>
          </cell>
          <cell r="B100" t="str">
            <v>NADA</v>
          </cell>
        </row>
        <row r="101">
          <cell r="A101">
            <v>99</v>
          </cell>
          <cell r="B101" t="str">
            <v>NADA</v>
          </cell>
        </row>
        <row r="102">
          <cell r="A102">
            <v>100</v>
          </cell>
          <cell r="B102" t="str">
            <v>NADA</v>
          </cell>
        </row>
        <row r="103">
          <cell r="A103">
            <v>101</v>
          </cell>
          <cell r="B103" t="str">
            <v>NADA</v>
          </cell>
        </row>
        <row r="104">
          <cell r="A104">
            <v>102</v>
          </cell>
          <cell r="B104" t="str">
            <v>NADA</v>
          </cell>
        </row>
        <row r="105">
          <cell r="A105">
            <v>103</v>
          </cell>
          <cell r="B105" t="str">
            <v>NADA</v>
          </cell>
        </row>
        <row r="106">
          <cell r="A106">
            <v>104</v>
          </cell>
          <cell r="B106" t="str">
            <v>NADA</v>
          </cell>
        </row>
        <row r="107">
          <cell r="A107">
            <v>105</v>
          </cell>
          <cell r="B107" t="str">
            <v>NADA</v>
          </cell>
        </row>
        <row r="108">
          <cell r="A108">
            <v>106</v>
          </cell>
          <cell r="B108" t="str">
            <v>NADA</v>
          </cell>
        </row>
        <row r="109">
          <cell r="A109">
            <v>107</v>
          </cell>
          <cell r="B109" t="str">
            <v>NADA</v>
          </cell>
        </row>
        <row r="110">
          <cell r="A110">
            <v>108</v>
          </cell>
          <cell r="B110" t="str">
            <v>NADA</v>
          </cell>
        </row>
        <row r="111">
          <cell r="A111">
            <v>109</v>
          </cell>
          <cell r="B111" t="str">
            <v>NADA</v>
          </cell>
        </row>
        <row r="112">
          <cell r="A112">
            <v>110</v>
          </cell>
          <cell r="B112" t="str">
            <v>NADA</v>
          </cell>
        </row>
        <row r="113">
          <cell r="A113">
            <v>111</v>
          </cell>
          <cell r="B113" t="str">
            <v>NADA</v>
          </cell>
        </row>
        <row r="114">
          <cell r="A114">
            <v>112</v>
          </cell>
          <cell r="B114" t="str">
            <v>NADA</v>
          </cell>
        </row>
        <row r="115">
          <cell r="A115">
            <v>113</v>
          </cell>
          <cell r="B115" t="str">
            <v>TELEFONO</v>
          </cell>
        </row>
        <row r="116">
          <cell r="A116">
            <v>114</v>
          </cell>
          <cell r="B116" t="str">
            <v>CORREOS Y TELEGRAFOS</v>
          </cell>
        </row>
        <row r="117">
          <cell r="A117">
            <v>115</v>
          </cell>
          <cell r="B117" t="str">
            <v>NADA</v>
          </cell>
        </row>
        <row r="118">
          <cell r="A118">
            <v>116</v>
          </cell>
          <cell r="B118" t="str">
            <v>NADA</v>
          </cell>
        </row>
        <row r="119">
          <cell r="A119">
            <v>117</v>
          </cell>
          <cell r="B119" t="str">
            <v>NADA</v>
          </cell>
        </row>
        <row r="120">
          <cell r="A120">
            <v>118</v>
          </cell>
          <cell r="B120" t="str">
            <v>NADA</v>
          </cell>
        </row>
        <row r="121">
          <cell r="A121">
            <v>119</v>
          </cell>
          <cell r="B121" t="str">
            <v>NADA</v>
          </cell>
        </row>
        <row r="122">
          <cell r="A122">
            <v>120</v>
          </cell>
          <cell r="B122" t="str">
            <v>NADA</v>
          </cell>
        </row>
        <row r="123">
          <cell r="A123">
            <v>121</v>
          </cell>
          <cell r="B123" t="str">
            <v>PUBLICIDAD Y PROPAGANDA</v>
          </cell>
        </row>
        <row r="124">
          <cell r="A124">
            <v>122</v>
          </cell>
          <cell r="B124" t="str">
            <v>IMPRESION Y ENCUADERNACION</v>
          </cell>
        </row>
        <row r="125">
          <cell r="A125">
            <v>123</v>
          </cell>
          <cell r="B125" t="str">
            <v>NADA</v>
          </cell>
        </row>
        <row r="126">
          <cell r="A126">
            <v>124</v>
          </cell>
          <cell r="B126" t="str">
            <v>NADA</v>
          </cell>
        </row>
        <row r="127">
          <cell r="A127">
            <v>125</v>
          </cell>
          <cell r="B127" t="str">
            <v>NADA</v>
          </cell>
        </row>
        <row r="128">
          <cell r="A128">
            <v>126</v>
          </cell>
          <cell r="B128" t="str">
            <v>NADA</v>
          </cell>
        </row>
        <row r="129">
          <cell r="A129">
            <v>127</v>
          </cell>
          <cell r="B129" t="str">
            <v>NADA</v>
          </cell>
        </row>
        <row r="130">
          <cell r="A130">
            <v>128</v>
          </cell>
          <cell r="B130" t="str">
            <v>NADA</v>
          </cell>
        </row>
        <row r="131">
          <cell r="A131">
            <v>129</v>
          </cell>
          <cell r="B131" t="str">
            <v>NADA</v>
          </cell>
        </row>
        <row r="132">
          <cell r="A132">
            <v>130</v>
          </cell>
          <cell r="B132" t="str">
            <v>NADA</v>
          </cell>
        </row>
        <row r="133">
          <cell r="A133">
            <v>131</v>
          </cell>
          <cell r="B133" t="str">
            <v>VIATICOS EN EL EXTERIOR</v>
          </cell>
        </row>
        <row r="134">
          <cell r="A134">
            <v>132</v>
          </cell>
          <cell r="B134" t="str">
            <v>VIATICOS DE REPRESENTACION EN EL EXTERIOR</v>
          </cell>
        </row>
        <row r="135">
          <cell r="A135">
            <v>133</v>
          </cell>
          <cell r="B135" t="str">
            <v>NADA</v>
          </cell>
        </row>
        <row r="136">
          <cell r="A136">
            <v>134</v>
          </cell>
          <cell r="B136" t="str">
            <v>NADA</v>
          </cell>
        </row>
        <row r="137">
          <cell r="A137">
            <v>135</v>
          </cell>
          <cell r="B137" t="str">
            <v>NADA</v>
          </cell>
        </row>
        <row r="138">
          <cell r="A138">
            <v>136</v>
          </cell>
          <cell r="B138" t="str">
            <v>NADA</v>
          </cell>
        </row>
        <row r="139">
          <cell r="A139">
            <v>137</v>
          </cell>
          <cell r="B139" t="str">
            <v>NADA</v>
          </cell>
        </row>
        <row r="140">
          <cell r="A140">
            <v>138</v>
          </cell>
          <cell r="B140" t="str">
            <v>NADA</v>
          </cell>
        </row>
        <row r="141">
          <cell r="A141">
            <v>139</v>
          </cell>
          <cell r="B141" t="str">
            <v>NADA</v>
          </cell>
        </row>
        <row r="142">
          <cell r="A142">
            <v>140</v>
          </cell>
          <cell r="B142" t="str">
            <v>NADA</v>
          </cell>
        </row>
        <row r="143">
          <cell r="A143">
            <v>141</v>
          </cell>
          <cell r="B143" t="str">
            <v>TRANSPORTE DE PERSONAS</v>
          </cell>
        </row>
        <row r="144">
          <cell r="A144">
            <v>142</v>
          </cell>
          <cell r="B144" t="str">
            <v>FLETES</v>
          </cell>
        </row>
        <row r="145">
          <cell r="A145">
            <v>143</v>
          </cell>
          <cell r="B145" t="str">
            <v>NADA</v>
          </cell>
        </row>
        <row r="146">
          <cell r="A146">
            <v>144</v>
          </cell>
          <cell r="B146" t="str">
            <v>NADA</v>
          </cell>
        </row>
        <row r="147">
          <cell r="A147">
            <v>145</v>
          </cell>
          <cell r="B147" t="str">
            <v>NADA</v>
          </cell>
        </row>
        <row r="148">
          <cell r="A148">
            <v>146</v>
          </cell>
          <cell r="B148" t="str">
            <v>NADA</v>
          </cell>
        </row>
        <row r="149">
          <cell r="A149">
            <v>147</v>
          </cell>
          <cell r="B149" t="str">
            <v>NADA</v>
          </cell>
        </row>
        <row r="150">
          <cell r="A150">
            <v>148</v>
          </cell>
          <cell r="B150" t="str">
            <v>NADA</v>
          </cell>
        </row>
        <row r="151">
          <cell r="A151">
            <v>149</v>
          </cell>
          <cell r="B151" t="str">
            <v>NADA</v>
          </cell>
        </row>
        <row r="152">
          <cell r="A152">
            <v>150</v>
          </cell>
          <cell r="B152" t="str">
            <v>NADA</v>
          </cell>
        </row>
        <row r="153">
          <cell r="A153">
            <v>151</v>
          </cell>
          <cell r="B153" t="str">
            <v>NADA</v>
          </cell>
        </row>
        <row r="154">
          <cell r="A154">
            <v>152</v>
          </cell>
          <cell r="B154" t="str">
            <v>NADA</v>
          </cell>
        </row>
        <row r="155">
          <cell r="A155">
            <v>153</v>
          </cell>
          <cell r="B155" t="str">
            <v>ARRENDAMIENTO DE MAQUINAS Y EQUIPOS DE OFICINA</v>
          </cell>
        </row>
        <row r="156">
          <cell r="A156">
            <v>154</v>
          </cell>
          <cell r="B156" t="str">
            <v>NADA</v>
          </cell>
        </row>
        <row r="157">
          <cell r="A157">
            <v>155</v>
          </cell>
          <cell r="B157" t="str">
            <v>NADA</v>
          </cell>
        </row>
        <row r="158">
          <cell r="A158">
            <v>156</v>
          </cell>
          <cell r="B158" t="str">
            <v>ARRENDAMIENTO DE OTRAS MAQUINAS Y EQUIPOS</v>
          </cell>
        </row>
        <row r="159">
          <cell r="A159">
            <v>157</v>
          </cell>
          <cell r="B159" t="str">
            <v>NADA</v>
          </cell>
        </row>
        <row r="160">
          <cell r="A160">
            <v>158</v>
          </cell>
          <cell r="B160" t="str">
            <v>NADA</v>
          </cell>
        </row>
        <row r="161">
          <cell r="A161">
            <v>159</v>
          </cell>
          <cell r="B161" t="str">
            <v>NADA</v>
          </cell>
        </row>
        <row r="162">
          <cell r="A162">
            <v>160</v>
          </cell>
          <cell r="B162" t="str">
            <v>NADA</v>
          </cell>
        </row>
        <row r="163">
          <cell r="A163">
            <v>161</v>
          </cell>
          <cell r="B163" t="str">
            <v>MANTENIMIENTO Y REPARACION DE MAQUINARIAY EQUIPO</v>
          </cell>
        </row>
        <row r="164">
          <cell r="A164">
            <v>162</v>
          </cell>
          <cell r="B164" t="str">
            <v>MANTENIM. Y REPARACION EQUIPO OFICINA</v>
          </cell>
        </row>
        <row r="165">
          <cell r="A165">
            <v>163</v>
          </cell>
          <cell r="B165" t="str">
            <v>NADA</v>
          </cell>
        </row>
        <row r="166">
          <cell r="A166">
            <v>164</v>
          </cell>
          <cell r="B166" t="str">
            <v>NADA</v>
          </cell>
        </row>
        <row r="167">
          <cell r="A167">
            <v>165</v>
          </cell>
          <cell r="B167" t="str">
            <v>MANTENIMIENTO Y REPARACION DE MEDIOS DE TRANSPORTE</v>
          </cell>
        </row>
        <row r="168">
          <cell r="A168">
            <v>166</v>
          </cell>
          <cell r="B168" t="str">
            <v>MANTENIMIENTO Y REPARACION PARA EQUIPO DE COMUNICACIÓN</v>
          </cell>
        </row>
        <row r="169">
          <cell r="A169">
            <v>167</v>
          </cell>
          <cell r="B169" t="str">
            <v>NADA</v>
          </cell>
        </row>
        <row r="170">
          <cell r="A170">
            <v>168</v>
          </cell>
          <cell r="B170" t="str">
            <v>MANTENIM. Y REPARACION EQUIPO COMPUTO</v>
          </cell>
        </row>
        <row r="171">
          <cell r="A171">
            <v>169</v>
          </cell>
          <cell r="B171" t="str">
            <v>MANTENIMIENTO DE OTRAS MAQUINAS Y EQUIPOS</v>
          </cell>
        </row>
        <row r="172">
          <cell r="A172">
            <v>170</v>
          </cell>
          <cell r="B172" t="str">
            <v>NADA</v>
          </cell>
        </row>
        <row r="173">
          <cell r="A173">
            <v>171</v>
          </cell>
          <cell r="B173" t="str">
            <v>NADA</v>
          </cell>
        </row>
        <row r="174">
          <cell r="A174">
            <v>172</v>
          </cell>
          <cell r="B174" t="str">
            <v>NADA</v>
          </cell>
        </row>
        <row r="175">
          <cell r="A175">
            <v>173</v>
          </cell>
          <cell r="B175" t="str">
            <v>NADA</v>
          </cell>
        </row>
        <row r="176">
          <cell r="A176">
            <v>174</v>
          </cell>
          <cell r="B176" t="str">
            <v>NADA</v>
          </cell>
        </row>
        <row r="177">
          <cell r="A177">
            <v>175</v>
          </cell>
          <cell r="B177" t="str">
            <v>NADA</v>
          </cell>
        </row>
        <row r="178">
          <cell r="A178">
            <v>176</v>
          </cell>
          <cell r="B178" t="str">
            <v>NADA</v>
          </cell>
        </row>
        <row r="179">
          <cell r="A179">
            <v>177</v>
          </cell>
          <cell r="B179" t="str">
            <v>NADA</v>
          </cell>
        </row>
        <row r="180">
          <cell r="A180">
            <v>178</v>
          </cell>
          <cell r="B180" t="str">
            <v>NADA</v>
          </cell>
        </row>
        <row r="181">
          <cell r="A181">
            <v>179</v>
          </cell>
          <cell r="B181" t="str">
            <v>NADA</v>
          </cell>
        </row>
        <row r="182">
          <cell r="A182">
            <v>180</v>
          </cell>
          <cell r="B182" t="str">
            <v>NADA</v>
          </cell>
        </row>
        <row r="183">
          <cell r="A183">
            <v>181</v>
          </cell>
          <cell r="B183" t="str">
            <v>NADA</v>
          </cell>
        </row>
        <row r="184">
          <cell r="A184">
            <v>182</v>
          </cell>
          <cell r="B184" t="str">
            <v>SERVICIO MEDICO-SANITARIO</v>
          </cell>
        </row>
        <row r="185">
          <cell r="A185">
            <v>183</v>
          </cell>
          <cell r="B185" t="str">
            <v>NADA</v>
          </cell>
        </row>
        <row r="186">
          <cell r="A186">
            <v>184</v>
          </cell>
          <cell r="B186" t="str">
            <v>SERVICIOS ECON., CONTABLES Y DE AUDITORIA</v>
          </cell>
        </row>
        <row r="187">
          <cell r="A187">
            <v>185</v>
          </cell>
          <cell r="B187" t="str">
            <v>NADA</v>
          </cell>
        </row>
        <row r="188">
          <cell r="A188">
            <v>186</v>
          </cell>
          <cell r="B188" t="str">
            <v>SERV. DE INFORMATICA Y SISTEMAS COMP.</v>
          </cell>
        </row>
        <row r="189">
          <cell r="A189">
            <v>187</v>
          </cell>
          <cell r="B189" t="str">
            <v>NADA</v>
          </cell>
        </row>
        <row r="190">
          <cell r="A190">
            <v>188</v>
          </cell>
          <cell r="B190" t="str">
            <v>NADA</v>
          </cell>
        </row>
        <row r="191">
          <cell r="A191">
            <v>189</v>
          </cell>
          <cell r="B191" t="str">
            <v>OTROS ESTUDIOS Y/O SERVICIOS</v>
          </cell>
        </row>
        <row r="192">
          <cell r="A192">
            <v>190</v>
          </cell>
          <cell r="B192" t="str">
            <v>NADA</v>
          </cell>
        </row>
        <row r="193">
          <cell r="A193">
            <v>191</v>
          </cell>
          <cell r="B193" t="str">
            <v>PRIMAS Y GASTOS DE SEGUROS Y FIANZAS</v>
          </cell>
        </row>
        <row r="194">
          <cell r="A194">
            <v>192</v>
          </cell>
          <cell r="B194" t="str">
            <v>NADA</v>
          </cell>
        </row>
        <row r="195">
          <cell r="A195">
            <v>193</v>
          </cell>
          <cell r="B195" t="str">
            <v>NADA</v>
          </cell>
        </row>
        <row r="196">
          <cell r="A196">
            <v>194</v>
          </cell>
          <cell r="B196" t="str">
            <v>OTRAS COMIS. Y GASTOS BANCARIOS</v>
          </cell>
        </row>
        <row r="197">
          <cell r="A197">
            <v>195</v>
          </cell>
          <cell r="B197" t="str">
            <v>IMPUESTOS, DERECHOS Y TASAS</v>
          </cell>
        </row>
        <row r="198">
          <cell r="A198">
            <v>196</v>
          </cell>
          <cell r="B198" t="str">
            <v>SERVICIOS DE ATENCION Y PROTOCOLOS</v>
          </cell>
        </row>
        <row r="199">
          <cell r="A199">
            <v>197</v>
          </cell>
          <cell r="B199" t="str">
            <v>SERVICIOS DE VIGILANCIA</v>
          </cell>
        </row>
        <row r="200">
          <cell r="A200">
            <v>198</v>
          </cell>
          <cell r="B200" t="str">
            <v>NADA</v>
          </cell>
        </row>
        <row r="201">
          <cell r="A201">
            <v>199</v>
          </cell>
          <cell r="B201" t="str">
            <v>OTROS SERVICIOS NO PERSONALES</v>
          </cell>
        </row>
        <row r="202">
          <cell r="A202">
            <v>200</v>
          </cell>
          <cell r="B202" t="str">
            <v>MATERIALES Y SUMINISTROS</v>
          </cell>
        </row>
        <row r="203">
          <cell r="A203">
            <v>201</v>
          </cell>
          <cell r="B203" t="str">
            <v>NADA</v>
          </cell>
        </row>
        <row r="204">
          <cell r="A204">
            <v>202</v>
          </cell>
          <cell r="B204" t="str">
            <v>NADA</v>
          </cell>
        </row>
        <row r="205">
          <cell r="A205">
            <v>203</v>
          </cell>
          <cell r="B205" t="str">
            <v>NADA</v>
          </cell>
        </row>
        <row r="206">
          <cell r="A206">
            <v>204</v>
          </cell>
          <cell r="B206" t="str">
            <v>NADA</v>
          </cell>
        </row>
        <row r="207">
          <cell r="A207">
            <v>205</v>
          </cell>
          <cell r="B207" t="str">
            <v>NADA</v>
          </cell>
        </row>
        <row r="208">
          <cell r="A208">
            <v>206</v>
          </cell>
          <cell r="B208" t="str">
            <v>NADA</v>
          </cell>
        </row>
        <row r="209">
          <cell r="A209">
            <v>207</v>
          </cell>
          <cell r="B209" t="str">
            <v>NADA</v>
          </cell>
        </row>
        <row r="210">
          <cell r="A210">
            <v>208</v>
          </cell>
          <cell r="B210" t="str">
            <v>NADA</v>
          </cell>
        </row>
        <row r="211">
          <cell r="A211">
            <v>209</v>
          </cell>
          <cell r="B211" t="str">
            <v>NADA</v>
          </cell>
        </row>
        <row r="212">
          <cell r="A212">
            <v>210</v>
          </cell>
          <cell r="B212" t="str">
            <v>NADA</v>
          </cell>
        </row>
        <row r="213">
          <cell r="A213">
            <v>211</v>
          </cell>
          <cell r="B213" t="str">
            <v>ALIMENTOS PARA PERSONAS</v>
          </cell>
        </row>
        <row r="214">
          <cell r="A214">
            <v>212</v>
          </cell>
          <cell r="B214" t="str">
            <v>ALIMENTOS PARA ANIMALES</v>
          </cell>
        </row>
        <row r="215">
          <cell r="A215">
            <v>213</v>
          </cell>
          <cell r="B215" t="str">
            <v>NADA</v>
          </cell>
        </row>
        <row r="216">
          <cell r="A216">
            <v>214</v>
          </cell>
          <cell r="B216" t="str">
            <v>PRODUCTOS AGROFORESTALES (MADERA)</v>
          </cell>
        </row>
        <row r="217">
          <cell r="A217">
            <v>215</v>
          </cell>
          <cell r="B217" t="str">
            <v>NADA</v>
          </cell>
        </row>
        <row r="218">
          <cell r="A218">
            <v>216</v>
          </cell>
          <cell r="B218" t="str">
            <v>NADA</v>
          </cell>
        </row>
        <row r="219">
          <cell r="A219">
            <v>217</v>
          </cell>
          <cell r="B219" t="str">
            <v>NADA</v>
          </cell>
        </row>
        <row r="220">
          <cell r="A220">
            <v>218</v>
          </cell>
          <cell r="B220" t="str">
            <v>NADA</v>
          </cell>
        </row>
        <row r="221">
          <cell r="A221">
            <v>219</v>
          </cell>
          <cell r="B221" t="str">
            <v>OTROS ALIMENTOS Y PRODUCTOS AGROPECUARIOS</v>
          </cell>
        </row>
        <row r="222">
          <cell r="A222">
            <v>220</v>
          </cell>
          <cell r="B222" t="str">
            <v>NADA</v>
          </cell>
        </row>
        <row r="223">
          <cell r="A223">
            <v>221</v>
          </cell>
          <cell r="B223" t="str">
            <v>NADA</v>
          </cell>
        </row>
        <row r="224">
          <cell r="A224">
            <v>222</v>
          </cell>
          <cell r="B224" t="str">
            <v>MINERALES METALICOS</v>
          </cell>
        </row>
        <row r="225">
          <cell r="A225">
            <v>223</v>
          </cell>
          <cell r="B225" t="str">
            <v>PIEDRA, ARCILLA Y ARENA</v>
          </cell>
        </row>
        <row r="226">
          <cell r="A226">
            <v>224</v>
          </cell>
          <cell r="B226" t="str">
            <v>POMEZ, CAL Y YESO</v>
          </cell>
        </row>
        <row r="227">
          <cell r="A227">
            <v>225</v>
          </cell>
          <cell r="B227" t="str">
            <v>NADA</v>
          </cell>
        </row>
        <row r="228">
          <cell r="A228">
            <v>226</v>
          </cell>
          <cell r="B228" t="str">
            <v>NADA</v>
          </cell>
        </row>
        <row r="229">
          <cell r="A229">
            <v>227</v>
          </cell>
          <cell r="B229" t="str">
            <v>NADA</v>
          </cell>
        </row>
        <row r="230">
          <cell r="A230">
            <v>228</v>
          </cell>
          <cell r="B230" t="str">
            <v>NADA</v>
          </cell>
        </row>
        <row r="231">
          <cell r="A231">
            <v>229</v>
          </cell>
          <cell r="B231" t="str">
            <v>NADA</v>
          </cell>
        </row>
        <row r="232">
          <cell r="A232">
            <v>230</v>
          </cell>
          <cell r="B232" t="str">
            <v>NADA</v>
          </cell>
        </row>
        <row r="233">
          <cell r="A233">
            <v>231</v>
          </cell>
          <cell r="B233" t="str">
            <v>NADA</v>
          </cell>
        </row>
        <row r="234">
          <cell r="A234">
            <v>232</v>
          </cell>
          <cell r="B234" t="str">
            <v>ACABADOS TEXTILES</v>
          </cell>
        </row>
        <row r="235">
          <cell r="A235">
            <v>233</v>
          </cell>
          <cell r="B235" t="str">
            <v>PRENDAS DE VESTIR</v>
          </cell>
        </row>
        <row r="236">
          <cell r="A236">
            <v>234</v>
          </cell>
          <cell r="B236" t="str">
            <v>NADA</v>
          </cell>
        </row>
        <row r="237">
          <cell r="A237">
            <v>235</v>
          </cell>
          <cell r="B237" t="str">
            <v>NADA</v>
          </cell>
        </row>
        <row r="238">
          <cell r="A238">
            <v>236</v>
          </cell>
          <cell r="B238" t="str">
            <v>NADA</v>
          </cell>
        </row>
        <row r="239">
          <cell r="A239">
            <v>237</v>
          </cell>
          <cell r="B239" t="str">
            <v>NADA</v>
          </cell>
        </row>
        <row r="240">
          <cell r="A240">
            <v>238</v>
          </cell>
          <cell r="B240" t="str">
            <v>NADA</v>
          </cell>
        </row>
        <row r="241">
          <cell r="A241">
            <v>239</v>
          </cell>
          <cell r="B241" t="str">
            <v>NADA</v>
          </cell>
        </row>
        <row r="242">
          <cell r="A242">
            <v>240</v>
          </cell>
          <cell r="B242" t="str">
            <v>NADA</v>
          </cell>
        </row>
        <row r="243">
          <cell r="A243">
            <v>241</v>
          </cell>
          <cell r="B243" t="str">
            <v>PAPEL DE ESCRITORIO</v>
          </cell>
        </row>
        <row r="244">
          <cell r="A244">
            <v>242</v>
          </cell>
          <cell r="B244" t="str">
            <v>NADA</v>
          </cell>
        </row>
        <row r="245">
          <cell r="A245">
            <v>243</v>
          </cell>
          <cell r="B245" t="str">
            <v>PRODUCTOS DE PAPEL</v>
          </cell>
        </row>
        <row r="246">
          <cell r="A246">
            <v>244</v>
          </cell>
          <cell r="B246" t="str">
            <v>NADA</v>
          </cell>
        </row>
        <row r="247">
          <cell r="A247">
            <v>245</v>
          </cell>
          <cell r="B247" t="str">
            <v>LIBROS, REVISTAS Y PERIODICOS</v>
          </cell>
        </row>
        <row r="248">
          <cell r="A248">
            <v>246</v>
          </cell>
          <cell r="B248" t="str">
            <v>NADA</v>
          </cell>
        </row>
        <row r="249">
          <cell r="A249">
            <v>247</v>
          </cell>
          <cell r="B249" t="str">
            <v>NADA</v>
          </cell>
        </row>
        <row r="250">
          <cell r="A250">
            <v>248</v>
          </cell>
          <cell r="B250" t="str">
            <v>NADA</v>
          </cell>
        </row>
        <row r="251">
          <cell r="A251">
            <v>249</v>
          </cell>
          <cell r="B251" t="str">
            <v>NADA</v>
          </cell>
        </row>
        <row r="252">
          <cell r="A252">
            <v>250</v>
          </cell>
          <cell r="B252" t="str">
            <v>NADA</v>
          </cell>
        </row>
        <row r="253">
          <cell r="A253">
            <v>251</v>
          </cell>
          <cell r="B253" t="str">
            <v>NADA</v>
          </cell>
        </row>
        <row r="254">
          <cell r="A254">
            <v>252</v>
          </cell>
          <cell r="B254" t="str">
            <v>NADA</v>
          </cell>
        </row>
        <row r="255">
          <cell r="A255">
            <v>253</v>
          </cell>
          <cell r="B255" t="str">
            <v>LLANTAS Y NEUMATICOS</v>
          </cell>
        </row>
        <row r="256">
          <cell r="A256">
            <v>254</v>
          </cell>
          <cell r="B256" t="str">
            <v>NADA</v>
          </cell>
        </row>
        <row r="257">
          <cell r="A257">
            <v>255</v>
          </cell>
          <cell r="B257" t="str">
            <v>NADA</v>
          </cell>
        </row>
        <row r="258">
          <cell r="A258">
            <v>256</v>
          </cell>
          <cell r="B258" t="str">
            <v>NADA</v>
          </cell>
        </row>
        <row r="259">
          <cell r="A259">
            <v>257</v>
          </cell>
          <cell r="B259" t="str">
            <v>NADA</v>
          </cell>
        </row>
        <row r="260">
          <cell r="A260">
            <v>258</v>
          </cell>
          <cell r="B260" t="str">
            <v>NADA</v>
          </cell>
        </row>
        <row r="261">
          <cell r="A261">
            <v>259</v>
          </cell>
          <cell r="B261" t="str">
            <v>NADA</v>
          </cell>
        </row>
        <row r="262">
          <cell r="A262">
            <v>260</v>
          </cell>
          <cell r="B262" t="str">
            <v>NADA</v>
          </cell>
        </row>
        <row r="263">
          <cell r="A263">
            <v>261</v>
          </cell>
          <cell r="B263" t="str">
            <v>ELEMENTOS Y COMPUESTOS QUIMICOS</v>
          </cell>
        </row>
        <row r="264">
          <cell r="A264">
            <v>262</v>
          </cell>
          <cell r="B264" t="str">
            <v>COMBUSTIBLES Y LUBRICANTES</v>
          </cell>
        </row>
        <row r="265">
          <cell r="A265">
            <v>263</v>
          </cell>
          <cell r="B265" t="str">
            <v>ABONOS Y FERTILIZANTES</v>
          </cell>
        </row>
        <row r="266">
          <cell r="A266">
            <v>264</v>
          </cell>
          <cell r="B266" t="str">
            <v>INSECTICIDAS FUMIGANTES Y SIMILARES</v>
          </cell>
        </row>
        <row r="267">
          <cell r="A267">
            <v>265</v>
          </cell>
          <cell r="B267" t="str">
            <v>ASFALTO Y SIMILARES</v>
          </cell>
        </row>
        <row r="268">
          <cell r="A268">
            <v>266</v>
          </cell>
          <cell r="B268" t="str">
            <v>PRODUCTOS MEDICINALES Y FARMACEUTICOS</v>
          </cell>
        </row>
        <row r="269">
          <cell r="A269">
            <v>267</v>
          </cell>
          <cell r="B269" t="str">
            <v>TINTES, PINTURAS Y COLORANTES</v>
          </cell>
        </row>
        <row r="270">
          <cell r="A270">
            <v>268</v>
          </cell>
          <cell r="B270" t="str">
            <v>PRODUCTOS DE PLASTICO</v>
          </cell>
        </row>
        <row r="271">
          <cell r="A271">
            <v>269</v>
          </cell>
          <cell r="B271" t="str">
            <v>OTROS PRODUCTOS QUIMICOS Y CONEXOS</v>
          </cell>
        </row>
        <row r="272">
          <cell r="A272">
            <v>270</v>
          </cell>
          <cell r="B272" t="str">
            <v>NADA</v>
          </cell>
        </row>
        <row r="273">
          <cell r="A273">
            <v>271</v>
          </cell>
          <cell r="B273" t="str">
            <v>PRODUCTOS DE ARCILLA</v>
          </cell>
        </row>
        <row r="274">
          <cell r="A274">
            <v>272</v>
          </cell>
          <cell r="B274" t="str">
            <v>NADA</v>
          </cell>
        </row>
        <row r="275">
          <cell r="A275">
            <v>273</v>
          </cell>
          <cell r="B275" t="str">
            <v>NADA</v>
          </cell>
        </row>
        <row r="276">
          <cell r="A276">
            <v>274</v>
          </cell>
          <cell r="B276" t="str">
            <v>CEMENTO</v>
          </cell>
        </row>
        <row r="277">
          <cell r="A277">
            <v>275</v>
          </cell>
          <cell r="B277" t="str">
            <v>PRODUCTOS DE CEMENTO, COMEX ASVESTO Y YESO</v>
          </cell>
        </row>
        <row r="278">
          <cell r="A278">
            <v>276</v>
          </cell>
          <cell r="B278" t="str">
            <v>NADA</v>
          </cell>
        </row>
        <row r="279">
          <cell r="A279">
            <v>277</v>
          </cell>
          <cell r="B279" t="str">
            <v>NADA</v>
          </cell>
        </row>
        <row r="280">
          <cell r="A280">
            <v>278</v>
          </cell>
          <cell r="B280" t="str">
            <v>NADA</v>
          </cell>
        </row>
        <row r="281">
          <cell r="A281">
            <v>279</v>
          </cell>
          <cell r="B281" t="str">
            <v>OTROS PRODUTOS DE MINERALES NO METALICOS</v>
          </cell>
        </row>
        <row r="282">
          <cell r="A282">
            <v>280</v>
          </cell>
          <cell r="B282" t="str">
            <v>NADA</v>
          </cell>
        </row>
        <row r="283">
          <cell r="A283">
            <v>281</v>
          </cell>
          <cell r="B283" t="str">
            <v>PRODUCTOS SIDERURGICOS</v>
          </cell>
        </row>
        <row r="284">
          <cell r="A284">
            <v>282</v>
          </cell>
          <cell r="B284" t="str">
            <v>NADA</v>
          </cell>
        </row>
        <row r="285">
          <cell r="A285">
            <v>283</v>
          </cell>
          <cell r="B285" t="str">
            <v>PRODUCTOS DE METAL</v>
          </cell>
        </row>
        <row r="286">
          <cell r="A286">
            <v>284</v>
          </cell>
          <cell r="B286" t="str">
            <v>NADA</v>
          </cell>
        </row>
        <row r="287">
          <cell r="A287">
            <v>285</v>
          </cell>
          <cell r="B287" t="str">
            <v>NADA</v>
          </cell>
        </row>
        <row r="288">
          <cell r="A288">
            <v>286</v>
          </cell>
          <cell r="B288" t="str">
            <v>HERRAMIENTAS MENORES</v>
          </cell>
        </row>
        <row r="289">
          <cell r="A289">
            <v>287</v>
          </cell>
          <cell r="B289" t="str">
            <v>NADA</v>
          </cell>
        </row>
        <row r="290">
          <cell r="A290">
            <v>288</v>
          </cell>
          <cell r="B290" t="str">
            <v>NADA</v>
          </cell>
        </row>
        <row r="291">
          <cell r="A291">
            <v>289</v>
          </cell>
          <cell r="B291" t="str">
            <v>NADA</v>
          </cell>
        </row>
        <row r="292">
          <cell r="A292">
            <v>290</v>
          </cell>
          <cell r="B292" t="str">
            <v>NADA</v>
          </cell>
        </row>
        <row r="293">
          <cell r="A293">
            <v>291</v>
          </cell>
          <cell r="B293" t="str">
            <v>UTILES DE OFICINA</v>
          </cell>
        </row>
        <row r="294">
          <cell r="A294">
            <v>292</v>
          </cell>
          <cell r="B294" t="str">
            <v>UTILES DE LIMPIEZA</v>
          </cell>
        </row>
        <row r="295">
          <cell r="A295">
            <v>293</v>
          </cell>
          <cell r="B295" t="str">
            <v>NADA</v>
          </cell>
        </row>
        <row r="296">
          <cell r="A296">
            <v>294</v>
          </cell>
          <cell r="B296" t="str">
            <v>UTILES DEPORTIVOS Y RECREATIVOS </v>
          </cell>
        </row>
        <row r="297">
          <cell r="A297">
            <v>295</v>
          </cell>
          <cell r="B297" t="str">
            <v>UTILES MENORES MEDICO-QUIRURGICOS Y DE LABORATORIO</v>
          </cell>
        </row>
        <row r="298">
          <cell r="A298">
            <v>296</v>
          </cell>
          <cell r="B298" t="str">
            <v>NADA</v>
          </cell>
        </row>
        <row r="299">
          <cell r="A299">
            <v>297</v>
          </cell>
          <cell r="B299" t="str">
            <v>UTILES ACCESORIOS Y MATERIAL ELECTRICO</v>
          </cell>
        </row>
        <row r="300">
          <cell r="A300">
            <v>298</v>
          </cell>
          <cell r="B300" t="str">
            <v>ACCESORIOS Y REPUESTOS EN GENERAL</v>
          </cell>
        </row>
        <row r="301">
          <cell r="A301">
            <v>299</v>
          </cell>
          <cell r="B301" t="str">
            <v>OTROS MATERIALES Y SUMINISTROS</v>
          </cell>
        </row>
        <row r="302">
          <cell r="A302">
            <v>300</v>
          </cell>
          <cell r="B302" t="str">
            <v>PROPIEDAD, PLANTA Y EQUIPO</v>
          </cell>
        </row>
        <row r="303">
          <cell r="A303">
            <v>301</v>
          </cell>
          <cell r="B303" t="str">
            <v>NADA</v>
          </cell>
        </row>
        <row r="304">
          <cell r="A304">
            <v>302</v>
          </cell>
          <cell r="B304" t="str">
            <v>NADA</v>
          </cell>
        </row>
        <row r="305">
          <cell r="A305">
            <v>303</v>
          </cell>
          <cell r="B305" t="str">
            <v>NADA</v>
          </cell>
        </row>
        <row r="306">
          <cell r="A306">
            <v>304</v>
          </cell>
          <cell r="B306" t="str">
            <v>NADA</v>
          </cell>
        </row>
        <row r="307">
          <cell r="A307">
            <v>305</v>
          </cell>
          <cell r="B307" t="str">
            <v>NADA</v>
          </cell>
        </row>
        <row r="308">
          <cell r="A308">
            <v>306</v>
          </cell>
          <cell r="B308" t="str">
            <v>NADA</v>
          </cell>
        </row>
        <row r="309">
          <cell r="A309">
            <v>307</v>
          </cell>
          <cell r="B309" t="str">
            <v>NADA</v>
          </cell>
        </row>
        <row r="310">
          <cell r="A310">
            <v>308</v>
          </cell>
          <cell r="B310" t="str">
            <v>NADA</v>
          </cell>
        </row>
        <row r="311">
          <cell r="A311">
            <v>309</v>
          </cell>
          <cell r="B311" t="str">
            <v>NADA</v>
          </cell>
        </row>
        <row r="312">
          <cell r="A312">
            <v>310</v>
          </cell>
          <cell r="B312" t="str">
            <v>NADA</v>
          </cell>
        </row>
        <row r="313">
          <cell r="A313">
            <v>311</v>
          </cell>
          <cell r="B313" t="str">
            <v>NADA</v>
          </cell>
        </row>
        <row r="314">
          <cell r="A314">
            <v>312</v>
          </cell>
          <cell r="B314" t="str">
            <v>NADA</v>
          </cell>
        </row>
        <row r="315">
          <cell r="A315">
            <v>313</v>
          </cell>
          <cell r="B315" t="str">
            <v>NADA</v>
          </cell>
        </row>
        <row r="316">
          <cell r="A316">
            <v>314</v>
          </cell>
          <cell r="B316" t="str">
            <v>NADA</v>
          </cell>
        </row>
        <row r="317">
          <cell r="A317">
            <v>315</v>
          </cell>
          <cell r="B317" t="str">
            <v>NADA</v>
          </cell>
        </row>
        <row r="318">
          <cell r="A318">
            <v>316</v>
          </cell>
          <cell r="B318" t="str">
            <v>NADA</v>
          </cell>
        </row>
        <row r="319">
          <cell r="A319">
            <v>317</v>
          </cell>
          <cell r="B319" t="str">
            <v>NADA</v>
          </cell>
        </row>
        <row r="320">
          <cell r="A320">
            <v>318</v>
          </cell>
          <cell r="B320" t="str">
            <v>NADA</v>
          </cell>
        </row>
        <row r="321">
          <cell r="A321">
            <v>319</v>
          </cell>
          <cell r="B321" t="str">
            <v>NADA</v>
          </cell>
        </row>
        <row r="322">
          <cell r="A322">
            <v>320</v>
          </cell>
          <cell r="B322" t="str">
            <v>NADA</v>
          </cell>
        </row>
        <row r="323">
          <cell r="A323">
            <v>321</v>
          </cell>
          <cell r="B323" t="str">
            <v>NADA</v>
          </cell>
        </row>
        <row r="324">
          <cell r="A324">
            <v>322</v>
          </cell>
          <cell r="B324" t="str">
            <v>EQUIPO DE OFICINA</v>
          </cell>
        </row>
        <row r="325">
          <cell r="A325">
            <v>323</v>
          </cell>
          <cell r="B325" t="str">
            <v>NADA</v>
          </cell>
        </row>
        <row r="326">
          <cell r="A326">
            <v>324</v>
          </cell>
          <cell r="B326" t="str">
            <v>EQUIPO EDUCACIONAL, CULTURAL Y RECREATIVO</v>
          </cell>
        </row>
        <row r="327">
          <cell r="A327">
            <v>325</v>
          </cell>
          <cell r="B327" t="str">
            <v>EQUIPO DE TRANSPORTE</v>
          </cell>
        </row>
        <row r="328">
          <cell r="A328">
            <v>326</v>
          </cell>
          <cell r="B328" t="str">
            <v>EQUIPO PARA COMUNICACIONES</v>
          </cell>
        </row>
        <row r="329">
          <cell r="A329">
            <v>327</v>
          </cell>
          <cell r="B329" t="str">
            <v>NADA</v>
          </cell>
        </row>
        <row r="330">
          <cell r="A330">
            <v>328</v>
          </cell>
          <cell r="B330" t="str">
            <v>EQUIPO DE COMPUTO</v>
          </cell>
        </row>
        <row r="331">
          <cell r="A331">
            <v>329</v>
          </cell>
          <cell r="B331" t="str">
            <v>OTRAS MAQUINAS Y EQUIPOS</v>
          </cell>
        </row>
        <row r="332">
          <cell r="A332">
            <v>330</v>
          </cell>
          <cell r="B332" t="str">
            <v>NADA</v>
          </cell>
        </row>
        <row r="333">
          <cell r="A333">
            <v>331</v>
          </cell>
          <cell r="B333" t="str">
            <v>NADA</v>
          </cell>
        </row>
        <row r="334">
          <cell r="A334">
            <v>332</v>
          </cell>
          <cell r="B334" t="str">
            <v>CONSTRUC. DE BIENES NAC. DE USO NO COMUN</v>
          </cell>
        </row>
        <row r="335">
          <cell r="A335">
            <v>333</v>
          </cell>
          <cell r="B335" t="str">
            <v>NADA</v>
          </cell>
        </row>
        <row r="336">
          <cell r="A336">
            <v>334</v>
          </cell>
          <cell r="B336" t="str">
            <v>NADA</v>
          </cell>
        </row>
        <row r="337">
          <cell r="A337">
            <v>335</v>
          </cell>
          <cell r="B337" t="str">
            <v>NADA</v>
          </cell>
        </row>
        <row r="338">
          <cell r="A338">
            <v>336</v>
          </cell>
          <cell r="B338" t="str">
            <v>NADA</v>
          </cell>
        </row>
        <row r="339">
          <cell r="A339">
            <v>337</v>
          </cell>
          <cell r="B339" t="str">
            <v>NADA</v>
          </cell>
        </row>
        <row r="340">
          <cell r="A340">
            <v>338</v>
          </cell>
          <cell r="B340" t="str">
            <v>NADA</v>
          </cell>
        </row>
        <row r="341">
          <cell r="A341">
            <v>339</v>
          </cell>
          <cell r="B341" t="str">
            <v>NADA</v>
          </cell>
        </row>
        <row r="342">
          <cell r="A342">
            <v>340</v>
          </cell>
          <cell r="B342" t="str">
            <v>NADA</v>
          </cell>
        </row>
        <row r="343">
          <cell r="A343">
            <v>341</v>
          </cell>
          <cell r="B343" t="str">
            <v>NADA</v>
          </cell>
        </row>
        <row r="344">
          <cell r="A344">
            <v>342</v>
          </cell>
          <cell r="B344" t="str">
            <v>NADA</v>
          </cell>
        </row>
        <row r="345">
          <cell r="A345">
            <v>343</v>
          </cell>
          <cell r="B345" t="str">
            <v>NADA</v>
          </cell>
        </row>
        <row r="346">
          <cell r="A346">
            <v>344</v>
          </cell>
          <cell r="B346" t="str">
            <v>NADA</v>
          </cell>
        </row>
        <row r="347">
          <cell r="A347">
            <v>345</v>
          </cell>
          <cell r="B347" t="str">
            <v>NADA</v>
          </cell>
        </row>
        <row r="348">
          <cell r="A348">
            <v>346</v>
          </cell>
          <cell r="B348" t="str">
            <v>NADA</v>
          </cell>
        </row>
        <row r="349">
          <cell r="A349">
            <v>347</v>
          </cell>
          <cell r="B349" t="str">
            <v>NADA</v>
          </cell>
        </row>
        <row r="350">
          <cell r="A350">
            <v>348</v>
          </cell>
          <cell r="B350" t="str">
            <v>NADA</v>
          </cell>
        </row>
        <row r="351">
          <cell r="A351">
            <v>349</v>
          </cell>
          <cell r="B351" t="str">
            <v>NADA</v>
          </cell>
        </row>
        <row r="352">
          <cell r="A352">
            <v>350</v>
          </cell>
          <cell r="B352" t="str">
            <v>NADA</v>
          </cell>
        </row>
        <row r="353">
          <cell r="A353">
            <v>351</v>
          </cell>
          <cell r="B353" t="str">
            <v>NADA</v>
          </cell>
        </row>
        <row r="354">
          <cell r="A354">
            <v>352</v>
          </cell>
          <cell r="B354" t="str">
            <v>NADA</v>
          </cell>
        </row>
        <row r="355">
          <cell r="A355">
            <v>353</v>
          </cell>
          <cell r="B355" t="str">
            <v>NADA</v>
          </cell>
        </row>
        <row r="356">
          <cell r="A356">
            <v>354</v>
          </cell>
          <cell r="B356" t="str">
            <v>NADA</v>
          </cell>
        </row>
        <row r="357">
          <cell r="A357">
            <v>355</v>
          </cell>
          <cell r="B357" t="str">
            <v>NADA</v>
          </cell>
        </row>
        <row r="358">
          <cell r="A358">
            <v>356</v>
          </cell>
          <cell r="B358" t="str">
            <v>NADA</v>
          </cell>
        </row>
        <row r="359">
          <cell r="A359">
            <v>357</v>
          </cell>
          <cell r="B359" t="str">
            <v>NADA</v>
          </cell>
        </row>
        <row r="360">
          <cell r="A360">
            <v>358</v>
          </cell>
          <cell r="B360" t="str">
            <v>NADA</v>
          </cell>
        </row>
        <row r="361">
          <cell r="A361">
            <v>359</v>
          </cell>
          <cell r="B361" t="str">
            <v>NADA</v>
          </cell>
        </row>
        <row r="362">
          <cell r="A362">
            <v>360</v>
          </cell>
          <cell r="B362" t="str">
            <v>NADA</v>
          </cell>
        </row>
        <row r="363">
          <cell r="A363">
            <v>361</v>
          </cell>
          <cell r="B363" t="str">
            <v>NADA</v>
          </cell>
        </row>
        <row r="364">
          <cell r="A364">
            <v>362</v>
          </cell>
          <cell r="B364" t="str">
            <v>NADA</v>
          </cell>
        </row>
        <row r="365">
          <cell r="A365">
            <v>363</v>
          </cell>
          <cell r="B365" t="str">
            <v>NADA</v>
          </cell>
        </row>
        <row r="366">
          <cell r="A366">
            <v>364</v>
          </cell>
          <cell r="B366" t="str">
            <v>NADA</v>
          </cell>
        </row>
        <row r="367">
          <cell r="A367">
            <v>365</v>
          </cell>
          <cell r="B367" t="str">
            <v>NADA</v>
          </cell>
        </row>
        <row r="368">
          <cell r="A368">
            <v>366</v>
          </cell>
          <cell r="B368" t="str">
            <v>NADA</v>
          </cell>
        </row>
        <row r="369">
          <cell r="A369">
            <v>367</v>
          </cell>
          <cell r="B369" t="str">
            <v>NADA</v>
          </cell>
        </row>
        <row r="370">
          <cell r="A370">
            <v>368</v>
          </cell>
          <cell r="B370" t="str">
            <v>NADA</v>
          </cell>
        </row>
        <row r="371">
          <cell r="A371">
            <v>369</v>
          </cell>
          <cell r="B371" t="str">
            <v>NADA</v>
          </cell>
        </row>
        <row r="372">
          <cell r="A372">
            <v>370</v>
          </cell>
          <cell r="B372" t="str">
            <v>NADA</v>
          </cell>
        </row>
        <row r="373">
          <cell r="A373">
            <v>371</v>
          </cell>
          <cell r="B373" t="str">
            <v>NADA</v>
          </cell>
        </row>
        <row r="374">
          <cell r="A374">
            <v>372</v>
          </cell>
          <cell r="B374" t="str">
            <v>NADA</v>
          </cell>
        </row>
        <row r="375">
          <cell r="A375">
            <v>373</v>
          </cell>
          <cell r="B375" t="str">
            <v>NADA</v>
          </cell>
        </row>
        <row r="376">
          <cell r="A376">
            <v>374</v>
          </cell>
          <cell r="B376" t="str">
            <v>NADA</v>
          </cell>
        </row>
        <row r="377">
          <cell r="A377">
            <v>375</v>
          </cell>
          <cell r="B377" t="str">
            <v>NADA</v>
          </cell>
        </row>
        <row r="378">
          <cell r="A378">
            <v>376</v>
          </cell>
          <cell r="B378" t="str">
            <v>NADA</v>
          </cell>
        </row>
        <row r="379">
          <cell r="A379">
            <v>377</v>
          </cell>
          <cell r="B379" t="str">
            <v>NADA</v>
          </cell>
        </row>
        <row r="380">
          <cell r="A380">
            <v>378</v>
          </cell>
          <cell r="B380" t="str">
            <v>NADA</v>
          </cell>
        </row>
        <row r="381">
          <cell r="A381">
            <v>379</v>
          </cell>
          <cell r="B381" t="str">
            <v>NADA</v>
          </cell>
        </row>
        <row r="382">
          <cell r="A382">
            <v>380</v>
          </cell>
          <cell r="B382" t="str">
            <v>NADA</v>
          </cell>
        </row>
        <row r="383">
          <cell r="A383">
            <v>381</v>
          </cell>
          <cell r="B383" t="str">
            <v>NADA</v>
          </cell>
        </row>
        <row r="384">
          <cell r="A384">
            <v>382</v>
          </cell>
          <cell r="B384" t="str">
            <v>NADA</v>
          </cell>
        </row>
        <row r="385">
          <cell r="A385">
            <v>383</v>
          </cell>
          <cell r="B385" t="str">
            <v>NADA</v>
          </cell>
        </row>
        <row r="386">
          <cell r="A386">
            <v>384</v>
          </cell>
          <cell r="B386" t="str">
            <v>NADA</v>
          </cell>
        </row>
        <row r="387">
          <cell r="A387">
            <v>385</v>
          </cell>
          <cell r="B387" t="str">
            <v>NADA</v>
          </cell>
        </row>
        <row r="388">
          <cell r="A388">
            <v>386</v>
          </cell>
          <cell r="B388" t="str">
            <v>NADA</v>
          </cell>
        </row>
        <row r="389">
          <cell r="A389">
            <v>387</v>
          </cell>
          <cell r="B389" t="str">
            <v>NADA</v>
          </cell>
        </row>
        <row r="390">
          <cell r="A390">
            <v>388</v>
          </cell>
          <cell r="B390" t="str">
            <v>NADA</v>
          </cell>
        </row>
        <row r="391">
          <cell r="A391">
            <v>389</v>
          </cell>
          <cell r="B391" t="str">
            <v>NADA</v>
          </cell>
        </row>
        <row r="392">
          <cell r="A392">
            <v>390</v>
          </cell>
          <cell r="B392" t="str">
            <v>NADA</v>
          </cell>
        </row>
        <row r="393">
          <cell r="A393">
            <v>391</v>
          </cell>
          <cell r="B393" t="str">
            <v>NADA</v>
          </cell>
        </row>
        <row r="394">
          <cell r="A394">
            <v>392</v>
          </cell>
          <cell r="B394" t="str">
            <v>NADA</v>
          </cell>
        </row>
        <row r="395">
          <cell r="A395">
            <v>393</v>
          </cell>
          <cell r="B395" t="str">
            <v>NADA</v>
          </cell>
        </row>
        <row r="396">
          <cell r="A396">
            <v>394</v>
          </cell>
          <cell r="B396" t="str">
            <v>NADA</v>
          </cell>
        </row>
        <row r="397">
          <cell r="A397">
            <v>395</v>
          </cell>
          <cell r="B397" t="str">
            <v>NADA</v>
          </cell>
        </row>
        <row r="398">
          <cell r="A398">
            <v>396</v>
          </cell>
          <cell r="B398" t="str">
            <v>NADA</v>
          </cell>
        </row>
        <row r="399">
          <cell r="A399">
            <v>397</v>
          </cell>
          <cell r="B399" t="str">
            <v>NADA</v>
          </cell>
        </row>
        <row r="400">
          <cell r="A400">
            <v>398</v>
          </cell>
          <cell r="B400" t="str">
            <v>NADA</v>
          </cell>
        </row>
        <row r="401">
          <cell r="A401">
            <v>399</v>
          </cell>
          <cell r="B401" t="str">
            <v>NADA</v>
          </cell>
        </row>
        <row r="402">
          <cell r="A402">
            <v>400</v>
          </cell>
          <cell r="B402" t="str">
            <v>TRANSFERENCIAS CORRIENTES</v>
          </cell>
        </row>
        <row r="403">
          <cell r="A403">
            <v>401</v>
          </cell>
          <cell r="B403" t="str">
            <v>INDEMNIZACIONES AL PERSONAL</v>
          </cell>
        </row>
        <row r="404">
          <cell r="A404">
            <v>402</v>
          </cell>
          <cell r="B404" t="str">
            <v>VACACIONES PAGADAS POR RETIRO</v>
          </cell>
        </row>
        <row r="405">
          <cell r="A405">
            <v>419</v>
          </cell>
          <cell r="B405" t="str">
            <v>OTRAS TRANSFERENCIAS A PERSONAS</v>
          </cell>
        </row>
        <row r="406">
          <cell r="A406" t="str">
            <v>***</v>
          </cell>
          <cell r="B406" t="str">
            <v>BANCO G&amp;T CONTINENTAL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1"/>
  </sheetPr>
  <dimension ref="A1:M1217"/>
  <sheetViews>
    <sheetView view="pageBreakPreview" zoomScale="85" zoomScaleSheetLayoutView="85" zoomScalePageLayoutView="0" workbookViewId="0" topLeftCell="A65536">
      <selection activeCell="A65536" sqref="A1:D16384"/>
    </sheetView>
  </sheetViews>
  <sheetFormatPr defaultColWidth="11.421875" defaultRowHeight="12.75" zeroHeight="1"/>
  <cols>
    <col min="1" max="1" width="9.57421875" style="153" customWidth="1"/>
    <col min="2" max="2" width="67.57421875" style="132" customWidth="1"/>
    <col min="3" max="3" width="6.57421875" style="130" customWidth="1"/>
    <col min="4" max="4" width="12.7109375" style="209" customWidth="1"/>
    <col min="5" max="5" width="15.421875" style="198" customWidth="1"/>
    <col min="6" max="6" width="1.28515625" style="130" customWidth="1"/>
    <col min="7" max="7" width="2.57421875" style="130" customWidth="1"/>
    <col min="8" max="8" width="17.421875" style="164" customWidth="1"/>
    <col min="9" max="9" width="20.7109375" style="164" customWidth="1"/>
    <col min="10" max="10" width="15.421875" style="165" bestFit="1" customWidth="1"/>
    <col min="11" max="11" width="12.421875" style="130" bestFit="1" customWidth="1"/>
    <col min="12" max="12" width="13.8515625" style="130" bestFit="1" customWidth="1"/>
    <col min="13" max="13" width="12.421875" style="130" bestFit="1" customWidth="1"/>
    <col min="14" max="16384" width="11.421875" style="130" customWidth="1"/>
  </cols>
  <sheetData>
    <row r="1" spans="2:10" ht="24.75" customHeight="1" hidden="1">
      <c r="B1" s="264" t="s">
        <v>313</v>
      </c>
      <c r="C1" s="264"/>
      <c r="D1" s="264"/>
      <c r="E1" s="264"/>
      <c r="F1" s="264"/>
      <c r="G1" s="264"/>
      <c r="H1" s="264"/>
      <c r="I1" s="209"/>
      <c r="J1" s="144"/>
    </row>
    <row r="2" spans="2:10" ht="15.75" hidden="1">
      <c r="B2" s="208"/>
      <c r="C2" s="208"/>
      <c r="F2" s="209"/>
      <c r="G2" s="209"/>
      <c r="H2" s="209"/>
      <c r="I2" s="209"/>
      <c r="J2" s="144"/>
    </row>
    <row r="3" spans="2:11" ht="15.75" hidden="1">
      <c r="B3" s="264" t="s">
        <v>189</v>
      </c>
      <c r="C3" s="264"/>
      <c r="D3" s="264"/>
      <c r="E3" s="264"/>
      <c r="F3" s="264"/>
      <c r="G3" s="264"/>
      <c r="H3" s="264"/>
      <c r="I3" s="209"/>
      <c r="J3" s="144"/>
      <c r="K3" s="144"/>
    </row>
    <row r="4" spans="2:11" ht="11.25" customHeight="1" hidden="1">
      <c r="B4" s="208"/>
      <c r="C4" s="208"/>
      <c r="F4" s="209"/>
      <c r="G4" s="209"/>
      <c r="H4" s="209"/>
      <c r="I4" s="209"/>
      <c r="J4" s="209"/>
      <c r="K4" s="209"/>
    </row>
    <row r="5" spans="1:10" ht="15.75" hidden="1">
      <c r="A5" s="150" t="s">
        <v>314</v>
      </c>
      <c r="B5" s="150"/>
      <c r="C5" s="150"/>
      <c r="F5" s="144"/>
      <c r="G5" s="144"/>
      <c r="H5" s="145"/>
      <c r="I5" s="145"/>
      <c r="J5" s="146"/>
    </row>
    <row r="6" spans="2:10" ht="14.25" customHeight="1" hidden="1">
      <c r="B6" s="147"/>
      <c r="C6" s="148"/>
      <c r="F6" s="149"/>
      <c r="G6" s="149"/>
      <c r="H6" s="145"/>
      <c r="I6" s="145"/>
      <c r="J6" s="146"/>
    </row>
    <row r="7" spans="2:10" ht="15.75" hidden="1">
      <c r="B7" s="147"/>
      <c r="C7" s="148"/>
      <c r="D7" s="208" t="s">
        <v>24</v>
      </c>
      <c r="F7" s="149"/>
      <c r="G7" s="149"/>
      <c r="H7" s="145"/>
      <c r="I7" s="145"/>
      <c r="J7" s="146"/>
    </row>
    <row r="8" spans="2:10" ht="15.75" hidden="1">
      <c r="B8" s="147"/>
      <c r="C8" s="148"/>
      <c r="F8" s="149"/>
      <c r="G8" s="149"/>
      <c r="H8" s="145"/>
      <c r="I8" s="145"/>
      <c r="J8" s="146"/>
    </row>
    <row r="9" spans="2:10" ht="15.75" hidden="1">
      <c r="B9" s="147"/>
      <c r="C9" s="148"/>
      <c r="F9" s="149"/>
      <c r="G9" s="149"/>
      <c r="H9" s="145"/>
      <c r="I9" s="145"/>
      <c r="J9" s="146"/>
    </row>
    <row r="10" spans="2:10" ht="15.75" hidden="1">
      <c r="B10" s="147"/>
      <c r="C10" s="148"/>
      <c r="E10" s="265" t="s">
        <v>273</v>
      </c>
      <c r="F10" s="265"/>
      <c r="G10" s="265"/>
      <c r="H10" s="265"/>
      <c r="I10" s="151" t="s">
        <v>317</v>
      </c>
      <c r="J10" s="146"/>
    </row>
    <row r="11" spans="2:10" ht="15" customHeight="1" hidden="1">
      <c r="B11" s="147"/>
      <c r="C11" s="130" t="s">
        <v>202</v>
      </c>
      <c r="F11" s="152"/>
      <c r="G11" s="152"/>
      <c r="H11" s="145"/>
      <c r="I11" s="145"/>
      <c r="J11" s="146"/>
    </row>
    <row r="12" spans="6:10" ht="15" hidden="1">
      <c r="F12" s="149"/>
      <c r="G12" s="149"/>
      <c r="H12" s="145"/>
      <c r="I12" s="145"/>
      <c r="J12" s="146"/>
    </row>
    <row r="13" spans="6:10" ht="15" hidden="1">
      <c r="F13" s="149"/>
      <c r="G13" s="149"/>
      <c r="H13" s="145"/>
      <c r="I13" s="145"/>
      <c r="J13" s="146"/>
    </row>
    <row r="14" spans="6:10" ht="15" hidden="1">
      <c r="F14" s="149"/>
      <c r="G14" s="149"/>
      <c r="H14" s="145"/>
      <c r="I14" s="145"/>
      <c r="J14" s="146"/>
    </row>
    <row r="15" spans="6:10" ht="15" hidden="1">
      <c r="F15" s="149"/>
      <c r="G15" s="149"/>
      <c r="H15" s="145"/>
      <c r="I15" s="145"/>
      <c r="J15" s="146"/>
    </row>
    <row r="16" spans="1:10" ht="15" hidden="1">
      <c r="A16" s="153" t="s">
        <v>311</v>
      </c>
      <c r="C16" s="153"/>
      <c r="E16" s="198" t="s">
        <v>196</v>
      </c>
      <c r="F16" s="149"/>
      <c r="G16" s="149"/>
      <c r="H16" s="145"/>
      <c r="I16" s="145"/>
      <c r="J16" s="146"/>
    </row>
    <row r="17" spans="3:10" ht="15" hidden="1">
      <c r="C17" s="153"/>
      <c r="F17" s="149"/>
      <c r="G17" s="149"/>
      <c r="H17" s="145"/>
      <c r="I17" s="145"/>
      <c r="J17" s="146"/>
    </row>
    <row r="18" spans="1:10" ht="15.75" hidden="1">
      <c r="A18" s="133"/>
      <c r="B18" s="208" t="s">
        <v>197</v>
      </c>
      <c r="C18" s="209"/>
      <c r="F18" s="127"/>
      <c r="G18" s="127"/>
      <c r="H18" s="128"/>
      <c r="I18" s="128"/>
      <c r="J18" s="129" t="e">
        <f>+#REF!</f>
        <v>#REF!</v>
      </c>
    </row>
    <row r="19" ht="15" hidden="1">
      <c r="K19" s="203"/>
    </row>
    <row r="27" ht="14.25" customHeight="1" hidden="1"/>
    <row r="28" spans="1:12" s="138" customFormat="1" ht="15.75" hidden="1">
      <c r="A28" s="177"/>
      <c r="B28" s="120"/>
      <c r="C28" s="176"/>
      <c r="D28" s="175"/>
      <c r="E28" s="199"/>
      <c r="F28" s="142"/>
      <c r="G28" s="142"/>
      <c r="H28" s="143"/>
      <c r="I28" s="143"/>
      <c r="J28" s="129"/>
      <c r="L28" s="142"/>
    </row>
    <row r="29" spans="1:11" s="138" customFormat="1" ht="27" customHeight="1" hidden="1">
      <c r="A29" s="177"/>
      <c r="B29" s="179"/>
      <c r="C29" s="137"/>
      <c r="D29" s="180"/>
      <c r="E29" s="211"/>
      <c r="G29" s="139"/>
      <c r="H29" s="140"/>
      <c r="J29" s="129"/>
      <c r="K29" s="141"/>
    </row>
    <row r="30" spans="1:11" s="138" customFormat="1" ht="15.75" hidden="1">
      <c r="A30" s="197"/>
      <c r="B30" s="178"/>
      <c r="C30" s="137"/>
      <c r="D30" s="180"/>
      <c r="E30" s="211"/>
      <c r="G30" s="139"/>
      <c r="H30" s="140"/>
      <c r="J30" s="129"/>
      <c r="K30" s="141"/>
    </row>
    <row r="31" spans="1:11" s="138" customFormat="1" ht="15.75" hidden="1">
      <c r="A31" s="177"/>
      <c r="B31" s="179"/>
      <c r="C31" s="137"/>
      <c r="D31" s="180"/>
      <c r="E31" s="211"/>
      <c r="G31" s="139"/>
      <c r="H31" s="140"/>
      <c r="J31" s="129"/>
      <c r="K31" s="141"/>
    </row>
    <row r="32" spans="1:11" s="138" customFormat="1" ht="30" customHeight="1" hidden="1">
      <c r="A32" s="177"/>
      <c r="B32" s="179"/>
      <c r="C32" s="137"/>
      <c r="D32" s="209"/>
      <c r="E32" s="211"/>
      <c r="G32" s="139"/>
      <c r="H32" s="140"/>
      <c r="J32" s="129"/>
      <c r="K32" s="141"/>
    </row>
    <row r="33" spans="1:11" s="138" customFormat="1" ht="15.75" hidden="1">
      <c r="A33" s="177"/>
      <c r="B33" s="178"/>
      <c r="C33" s="176"/>
      <c r="D33" s="180"/>
      <c r="E33" s="211"/>
      <c r="G33" s="139"/>
      <c r="H33" s="128"/>
      <c r="J33" s="129"/>
      <c r="K33" s="141"/>
    </row>
    <row r="34" spans="1:11" s="138" customFormat="1" ht="15.75" hidden="1">
      <c r="A34" s="177"/>
      <c r="B34" s="179"/>
      <c r="C34" s="176"/>
      <c r="D34" s="180"/>
      <c r="E34" s="211"/>
      <c r="G34" s="139"/>
      <c r="H34" s="128"/>
      <c r="J34" s="129"/>
      <c r="K34" s="141"/>
    </row>
    <row r="35" spans="1:11" s="138" customFormat="1" ht="15.75" hidden="1">
      <c r="A35" s="177"/>
      <c r="B35" s="179"/>
      <c r="C35" s="176"/>
      <c r="D35" s="180"/>
      <c r="E35" s="211"/>
      <c r="G35" s="139"/>
      <c r="H35" s="128"/>
      <c r="J35" s="129"/>
      <c r="K35" s="141"/>
    </row>
    <row r="36" spans="1:12" s="138" customFormat="1" ht="15.75" hidden="1">
      <c r="A36" s="177"/>
      <c r="B36" s="134"/>
      <c r="C36" s="176"/>
      <c r="D36" s="175"/>
      <c r="E36" s="199"/>
      <c r="F36" s="142"/>
      <c r="G36" s="142"/>
      <c r="H36" s="143"/>
      <c r="I36" s="143"/>
      <c r="J36" s="129"/>
      <c r="L36" s="142"/>
    </row>
    <row r="37" spans="1:10" ht="15.75" hidden="1">
      <c r="A37" s="126"/>
      <c r="B37" s="210"/>
      <c r="C37" s="137"/>
      <c r="D37" s="180"/>
      <c r="E37" s="211"/>
      <c r="F37" s="127"/>
      <c r="G37" s="127"/>
      <c r="H37" s="128"/>
      <c r="I37" s="128"/>
      <c r="J37" s="129"/>
    </row>
    <row r="38" spans="1:10" ht="45.75" customHeight="1" hidden="1">
      <c r="A38" s="126"/>
      <c r="B38" s="210"/>
      <c r="C38" s="137"/>
      <c r="D38" s="180"/>
      <c r="E38" s="211"/>
      <c r="F38" s="127"/>
      <c r="G38" s="127"/>
      <c r="H38" s="128"/>
      <c r="I38" s="128"/>
      <c r="J38" s="129"/>
    </row>
    <row r="39" spans="1:5" ht="15.75" hidden="1">
      <c r="A39" s="177"/>
      <c r="B39" s="134"/>
      <c r="D39" s="180"/>
      <c r="E39" s="211"/>
    </row>
    <row r="40" spans="1:5" ht="15.75" hidden="1">
      <c r="A40" s="177"/>
      <c r="B40" s="179"/>
      <c r="D40" s="180"/>
      <c r="E40" s="211"/>
    </row>
    <row r="41" spans="1:5" ht="15.75" hidden="1">
      <c r="A41" s="177"/>
      <c r="B41" s="179"/>
      <c r="D41" s="180"/>
      <c r="E41" s="211"/>
    </row>
    <row r="42" spans="1:10" ht="14.25" customHeight="1" hidden="1" thickBot="1">
      <c r="A42" s="126"/>
      <c r="B42" s="154" t="s">
        <v>135</v>
      </c>
      <c r="C42" s="209"/>
      <c r="E42" s="201"/>
      <c r="F42" s="127"/>
      <c r="G42" s="127"/>
      <c r="H42" s="128"/>
      <c r="I42" s="128"/>
      <c r="J42" s="206" t="e">
        <f>SUM(J18:J41)</f>
        <v>#REF!</v>
      </c>
    </row>
    <row r="43" ht="14.25" customHeight="1" hidden="1" thickTop="1"/>
    <row r="44" ht="14.25" customHeight="1" hidden="1"/>
    <row r="45" ht="14.25" customHeight="1" hidden="1"/>
    <row r="61" spans="2:13" ht="15" hidden="1">
      <c r="B61" s="156"/>
      <c r="C61" s="138"/>
      <c r="D61" s="140"/>
      <c r="E61" s="199"/>
      <c r="F61" s="138"/>
      <c r="G61" s="138"/>
      <c r="H61" s="157"/>
      <c r="I61" s="157"/>
      <c r="J61" s="129"/>
      <c r="K61" s="138"/>
      <c r="L61" s="138"/>
      <c r="M61" s="138"/>
    </row>
    <row r="62" spans="2:13" ht="15" hidden="1">
      <c r="B62" s="156"/>
      <c r="C62" s="138"/>
      <c r="D62" s="140"/>
      <c r="E62" s="199"/>
      <c r="F62" s="138"/>
      <c r="G62" s="138"/>
      <c r="H62" s="157"/>
      <c r="I62" s="157"/>
      <c r="J62" s="129"/>
      <c r="K62" s="138"/>
      <c r="L62" s="138"/>
      <c r="M62" s="138"/>
    </row>
    <row r="63" spans="2:13" ht="15" hidden="1">
      <c r="B63" s="156"/>
      <c r="C63" s="138"/>
      <c r="D63" s="140"/>
      <c r="E63" s="199"/>
      <c r="F63" s="138"/>
      <c r="G63" s="138"/>
      <c r="H63" s="157"/>
      <c r="I63" s="157"/>
      <c r="J63" s="129"/>
      <c r="K63" s="138"/>
      <c r="L63" s="138"/>
      <c r="M63" s="138"/>
    </row>
    <row r="64" spans="1:10" s="138" customFormat="1" ht="15.75" hidden="1">
      <c r="A64" s="140"/>
      <c r="B64" s="158"/>
      <c r="C64" s="137"/>
      <c r="D64" s="140"/>
      <c r="E64" s="202"/>
      <c r="G64" s="139"/>
      <c r="H64" s="157"/>
      <c r="I64" s="157"/>
      <c r="J64" s="172"/>
    </row>
    <row r="65" spans="2:13" ht="15" hidden="1">
      <c r="B65" s="156"/>
      <c r="C65" s="138"/>
      <c r="D65" s="140"/>
      <c r="E65" s="199"/>
      <c r="F65" s="138"/>
      <c r="G65" s="138"/>
      <c r="H65" s="157"/>
      <c r="I65" s="157"/>
      <c r="J65" s="129"/>
      <c r="K65" s="138"/>
      <c r="L65" s="138"/>
      <c r="M65" s="138"/>
    </row>
    <row r="66" spans="2:13" ht="15" hidden="1">
      <c r="B66" s="156"/>
      <c r="C66" s="138"/>
      <c r="D66" s="140"/>
      <c r="E66" s="199"/>
      <c r="F66" s="138"/>
      <c r="G66" s="138"/>
      <c r="H66" s="157"/>
      <c r="I66" s="157"/>
      <c r="J66" s="129"/>
      <c r="K66" s="138"/>
      <c r="L66" s="138"/>
      <c r="M66" s="138"/>
    </row>
    <row r="67" spans="2:13" ht="15" hidden="1">
      <c r="B67" s="156"/>
      <c r="C67" s="138"/>
      <c r="D67" s="140"/>
      <c r="E67" s="199"/>
      <c r="F67" s="138"/>
      <c r="G67" s="138"/>
      <c r="H67" s="157"/>
      <c r="I67" s="157"/>
      <c r="J67" s="129"/>
      <c r="K67" s="138"/>
      <c r="L67" s="138"/>
      <c r="M67" s="138"/>
    </row>
    <row r="68" spans="2:13" ht="15" hidden="1">
      <c r="B68" s="156"/>
      <c r="C68" s="138"/>
      <c r="D68" s="140"/>
      <c r="E68" s="199"/>
      <c r="F68" s="138"/>
      <c r="G68" s="138"/>
      <c r="H68" s="157"/>
      <c r="I68" s="157"/>
      <c r="J68" s="129"/>
      <c r="K68" s="138"/>
      <c r="L68" s="138"/>
      <c r="M68" s="138"/>
    </row>
    <row r="69" spans="2:13" ht="15" hidden="1">
      <c r="B69" s="156"/>
      <c r="C69" s="138"/>
      <c r="D69" s="140"/>
      <c r="E69" s="199"/>
      <c r="F69" s="138"/>
      <c r="G69" s="138"/>
      <c r="H69" s="157"/>
      <c r="I69" s="157"/>
      <c r="J69" s="129"/>
      <c r="K69" s="138"/>
      <c r="L69" s="138"/>
      <c r="M69" s="138"/>
    </row>
    <row r="70" spans="2:13" ht="15" hidden="1">
      <c r="B70" s="156"/>
      <c r="C70" s="138"/>
      <c r="D70" s="140"/>
      <c r="E70" s="199"/>
      <c r="F70" s="138"/>
      <c r="G70" s="138"/>
      <c r="H70" s="157"/>
      <c r="I70" s="157"/>
      <c r="J70" s="129"/>
      <c r="K70" s="138"/>
      <c r="L70" s="138"/>
      <c r="M70" s="138"/>
    </row>
    <row r="71" spans="2:13" ht="15" hidden="1">
      <c r="B71" s="156"/>
      <c r="C71" s="138"/>
      <c r="D71" s="140"/>
      <c r="E71" s="199"/>
      <c r="F71" s="138"/>
      <c r="G71" s="138"/>
      <c r="H71" s="157"/>
      <c r="I71" s="157"/>
      <c r="J71" s="129"/>
      <c r="K71" s="138"/>
      <c r="L71" s="138"/>
      <c r="M71" s="138"/>
    </row>
    <row r="72" spans="2:13" ht="15" hidden="1">
      <c r="B72" s="156"/>
      <c r="C72" s="138"/>
      <c r="D72" s="140"/>
      <c r="E72" s="199"/>
      <c r="F72" s="138"/>
      <c r="G72" s="138"/>
      <c r="H72" s="157"/>
      <c r="I72" s="157"/>
      <c r="J72" s="129"/>
      <c r="K72" s="138"/>
      <c r="L72" s="138"/>
      <c r="M72" s="138"/>
    </row>
    <row r="73" spans="2:13" ht="15" hidden="1">
      <c r="B73" s="156"/>
      <c r="C73" s="138"/>
      <c r="D73" s="140"/>
      <c r="E73" s="199"/>
      <c r="F73" s="138"/>
      <c r="G73" s="138"/>
      <c r="H73" s="157"/>
      <c r="I73" s="157"/>
      <c r="J73" s="129"/>
      <c r="K73" s="138"/>
      <c r="L73" s="138"/>
      <c r="M73" s="138"/>
    </row>
    <row r="74" spans="2:13" ht="15" hidden="1">
      <c r="B74" s="156"/>
      <c r="C74" s="138"/>
      <c r="D74" s="140"/>
      <c r="E74" s="199"/>
      <c r="F74" s="138"/>
      <c r="G74" s="138"/>
      <c r="H74" s="157"/>
      <c r="I74" s="157"/>
      <c r="J74" s="129"/>
      <c r="K74" s="138"/>
      <c r="L74" s="138"/>
      <c r="M74" s="138"/>
    </row>
    <row r="75" spans="2:13" ht="15" hidden="1">
      <c r="B75" s="156"/>
      <c r="C75" s="138"/>
      <c r="D75" s="140"/>
      <c r="E75" s="199"/>
      <c r="F75" s="138"/>
      <c r="G75" s="138"/>
      <c r="H75" s="157"/>
      <c r="I75" s="157"/>
      <c r="J75" s="129"/>
      <c r="K75" s="138"/>
      <c r="L75" s="138"/>
      <c r="M75" s="138"/>
    </row>
    <row r="76" spans="1:13" ht="15.75" hidden="1">
      <c r="A76" s="126"/>
      <c r="B76" s="155"/>
      <c r="C76" s="140"/>
      <c r="D76" s="140"/>
      <c r="E76" s="200"/>
      <c r="F76" s="142"/>
      <c r="G76" s="142"/>
      <c r="H76" s="143"/>
      <c r="I76" s="143"/>
      <c r="J76" s="129"/>
      <c r="K76" s="138"/>
      <c r="L76" s="138"/>
      <c r="M76" s="141"/>
    </row>
    <row r="77" spans="1:13" ht="15.75" hidden="1">
      <c r="A77" s="133"/>
      <c r="B77" s="136"/>
      <c r="C77" s="160"/>
      <c r="D77" s="140"/>
      <c r="E77" s="200"/>
      <c r="F77" s="142"/>
      <c r="G77" s="142"/>
      <c r="H77" s="143"/>
      <c r="I77" s="143"/>
      <c r="J77" s="129"/>
      <c r="K77" s="138"/>
      <c r="L77" s="138"/>
      <c r="M77" s="138"/>
    </row>
    <row r="78" spans="1:13" ht="15.75" hidden="1">
      <c r="A78" s="133"/>
      <c r="B78" s="155"/>
      <c r="C78" s="160"/>
      <c r="D78" s="140"/>
      <c r="E78" s="200"/>
      <c r="F78" s="142"/>
      <c r="G78" s="142"/>
      <c r="H78" s="157"/>
      <c r="I78" s="157"/>
      <c r="J78" s="129"/>
      <c r="K78" s="141"/>
      <c r="L78" s="138"/>
      <c r="M78" s="138"/>
    </row>
    <row r="79" spans="1:13" ht="15.75" hidden="1">
      <c r="A79" s="133"/>
      <c r="B79" s="155"/>
      <c r="C79" s="160"/>
      <c r="D79" s="140"/>
      <c r="E79" s="200"/>
      <c r="F79" s="142"/>
      <c r="G79" s="142"/>
      <c r="H79" s="143"/>
      <c r="I79" s="143"/>
      <c r="J79" s="129"/>
      <c r="K79" s="141"/>
      <c r="L79" s="138"/>
      <c r="M79" s="138"/>
    </row>
    <row r="80" spans="1:13" ht="15.75" hidden="1">
      <c r="A80" s="133"/>
      <c r="B80" s="136"/>
      <c r="C80" s="171"/>
      <c r="D80" s="140"/>
      <c r="E80" s="199"/>
      <c r="F80" s="142"/>
      <c r="G80" s="142"/>
      <c r="H80" s="143"/>
      <c r="I80" s="143"/>
      <c r="J80" s="129"/>
      <c r="K80" s="138"/>
      <c r="L80" s="138"/>
      <c r="M80" s="138"/>
    </row>
    <row r="81" spans="1:13" ht="15" hidden="1">
      <c r="A81" s="133"/>
      <c r="B81" s="156"/>
      <c r="C81" s="140"/>
      <c r="D81" s="140"/>
      <c r="E81" s="199"/>
      <c r="F81" s="142"/>
      <c r="G81" s="142"/>
      <c r="H81" s="157"/>
      <c r="I81" s="157"/>
      <c r="J81" s="129"/>
      <c r="K81" s="141"/>
      <c r="L81" s="138"/>
      <c r="M81" s="138"/>
    </row>
    <row r="82" spans="1:13" ht="15" hidden="1">
      <c r="A82" s="133"/>
      <c r="B82" s="156"/>
      <c r="C82" s="140"/>
      <c r="D82" s="140"/>
      <c r="E82" s="199"/>
      <c r="F82" s="142"/>
      <c r="G82" s="142"/>
      <c r="H82" s="157"/>
      <c r="I82" s="157"/>
      <c r="J82" s="129"/>
      <c r="K82" s="141"/>
      <c r="L82" s="138"/>
      <c r="M82" s="138"/>
    </row>
    <row r="83" spans="1:13" ht="15" hidden="1">
      <c r="A83" s="133"/>
      <c r="B83" s="156"/>
      <c r="C83" s="140"/>
      <c r="D83" s="140"/>
      <c r="E83" s="199"/>
      <c r="F83" s="142"/>
      <c r="G83" s="142"/>
      <c r="H83" s="143"/>
      <c r="I83" s="143"/>
      <c r="J83" s="129"/>
      <c r="K83" s="141"/>
      <c r="L83" s="138"/>
      <c r="M83" s="138"/>
    </row>
    <row r="84" spans="1:13" ht="15.75" hidden="1">
      <c r="A84" s="133"/>
      <c r="B84" s="136"/>
      <c r="C84" s="171"/>
      <c r="D84" s="140"/>
      <c r="E84" s="199"/>
      <c r="F84" s="142"/>
      <c r="G84" s="142"/>
      <c r="H84" s="143"/>
      <c r="I84" s="143"/>
      <c r="J84" s="129"/>
      <c r="K84" s="141"/>
      <c r="L84" s="138"/>
      <c r="M84" s="138"/>
    </row>
    <row r="85" spans="1:13" ht="15" hidden="1">
      <c r="A85" s="133"/>
      <c r="B85" s="156"/>
      <c r="C85" s="140"/>
      <c r="D85" s="140"/>
      <c r="E85" s="199"/>
      <c r="F85" s="142"/>
      <c r="G85" s="142"/>
      <c r="H85" s="157"/>
      <c r="I85" s="157"/>
      <c r="J85" s="129"/>
      <c r="K85" s="138"/>
      <c r="L85" s="138"/>
      <c r="M85" s="138"/>
    </row>
    <row r="86" spans="1:10" ht="15" hidden="1">
      <c r="A86" s="133"/>
      <c r="C86" s="209"/>
      <c r="F86" s="127"/>
      <c r="G86" s="127"/>
      <c r="J86" s="129"/>
    </row>
    <row r="87" spans="1:11" ht="15" hidden="1">
      <c r="A87" s="133"/>
      <c r="C87" s="209"/>
      <c r="F87" s="127"/>
      <c r="G87" s="127"/>
      <c r="H87" s="128"/>
      <c r="I87" s="128"/>
      <c r="J87" s="129"/>
      <c r="K87" s="131"/>
    </row>
    <row r="88" spans="1:10" ht="15.75" hidden="1">
      <c r="A88" s="133"/>
      <c r="C88" s="173"/>
      <c r="D88" s="135"/>
      <c r="F88" s="127"/>
      <c r="G88" s="127"/>
      <c r="J88" s="129"/>
    </row>
    <row r="89" spans="1:10" ht="15.75" hidden="1">
      <c r="A89" s="133"/>
      <c r="B89" s="162"/>
      <c r="C89" s="209"/>
      <c r="F89" s="127"/>
      <c r="G89" s="127"/>
      <c r="H89" s="128"/>
      <c r="I89" s="128"/>
      <c r="J89" s="129"/>
    </row>
    <row r="91" spans="2:10" ht="15.75" hidden="1">
      <c r="B91" s="138"/>
      <c r="C91" s="162"/>
      <c r="F91" s="127"/>
      <c r="G91" s="127"/>
      <c r="H91" s="209"/>
      <c r="I91" s="130"/>
      <c r="J91" s="129"/>
    </row>
    <row r="92" spans="8:10" ht="15" hidden="1">
      <c r="H92" s="145"/>
      <c r="I92" s="145"/>
      <c r="J92" s="163"/>
    </row>
    <row r="93" spans="1:10" ht="15.75" hidden="1">
      <c r="A93" s="133"/>
      <c r="B93" s="162"/>
      <c r="C93" s="209"/>
      <c r="H93" s="128"/>
      <c r="I93" s="128"/>
      <c r="J93" s="159"/>
    </row>
    <row r="94" spans="1:10" ht="15.75" hidden="1">
      <c r="A94" s="174"/>
      <c r="C94" s="209"/>
      <c r="H94" s="128"/>
      <c r="I94" s="128"/>
      <c r="J94" s="159"/>
    </row>
    <row r="95" spans="1:10" ht="15.75" hidden="1">
      <c r="A95" s="174"/>
      <c r="C95" s="209"/>
      <c r="H95" s="128"/>
      <c r="I95" s="128"/>
      <c r="J95" s="159"/>
    </row>
    <row r="96" spans="1:10" ht="15.75" hidden="1">
      <c r="A96" s="174"/>
      <c r="C96" s="209"/>
      <c r="H96" s="128"/>
      <c r="I96" s="128"/>
      <c r="J96" s="159"/>
    </row>
    <row r="97" spans="1:10" ht="15.75" hidden="1">
      <c r="A97" s="174"/>
      <c r="B97" s="147"/>
      <c r="C97" s="209"/>
      <c r="E97" s="200"/>
      <c r="H97" s="128"/>
      <c r="I97" s="128"/>
      <c r="J97" s="159"/>
    </row>
    <row r="98" spans="1:10" ht="15.75" hidden="1">
      <c r="A98" s="174"/>
      <c r="B98" s="147"/>
      <c r="C98" s="209"/>
      <c r="E98" s="200"/>
      <c r="H98" s="128"/>
      <c r="I98" s="128"/>
      <c r="J98" s="159"/>
    </row>
    <row r="99" spans="1:10" ht="15.75" hidden="1">
      <c r="A99" s="174"/>
      <c r="B99" s="147"/>
      <c r="C99" s="209"/>
      <c r="E99" s="200"/>
      <c r="H99" s="128"/>
      <c r="I99" s="128"/>
      <c r="J99" s="159"/>
    </row>
    <row r="100" spans="1:10" ht="15.75" hidden="1">
      <c r="A100" s="174"/>
      <c r="B100" s="147"/>
      <c r="C100" s="209"/>
      <c r="E100" s="200"/>
      <c r="H100" s="128"/>
      <c r="I100" s="128"/>
      <c r="J100" s="159"/>
    </row>
    <row r="101" spans="1:10" ht="15.75" hidden="1">
      <c r="A101" s="174"/>
      <c r="B101" s="147"/>
      <c r="C101" s="209"/>
      <c r="E101" s="200"/>
      <c r="H101" s="128"/>
      <c r="I101" s="128"/>
      <c r="J101" s="159"/>
    </row>
    <row r="102" spans="1:10" ht="15.75" hidden="1">
      <c r="A102" s="174"/>
      <c r="B102" s="147"/>
      <c r="C102" s="161"/>
      <c r="E102" s="200"/>
      <c r="H102" s="128"/>
      <c r="I102" s="128"/>
      <c r="J102" s="159"/>
    </row>
    <row r="103" spans="1:10" ht="15.75" hidden="1">
      <c r="A103" s="174"/>
      <c r="B103" s="147"/>
      <c r="C103" s="161"/>
      <c r="E103" s="200"/>
      <c r="H103" s="128"/>
      <c r="I103" s="128"/>
      <c r="J103" s="159"/>
    </row>
    <row r="104" spans="1:10" ht="15.75" hidden="1">
      <c r="A104" s="174"/>
      <c r="B104" s="147"/>
      <c r="C104" s="161"/>
      <c r="E104" s="200"/>
      <c r="H104" s="128"/>
      <c r="I104" s="128"/>
      <c r="J104" s="159"/>
    </row>
    <row r="105" spans="1:10" ht="15.75" hidden="1">
      <c r="A105" s="174"/>
      <c r="B105" s="147"/>
      <c r="C105" s="161"/>
      <c r="E105" s="200"/>
      <c r="H105" s="128"/>
      <c r="I105" s="128"/>
      <c r="J105" s="159"/>
    </row>
    <row r="106" spans="1:10" ht="15.75" hidden="1">
      <c r="A106" s="174"/>
      <c r="B106" s="147"/>
      <c r="C106" s="209"/>
      <c r="E106" s="200"/>
      <c r="H106" s="128"/>
      <c r="I106" s="128"/>
      <c r="J106" s="159"/>
    </row>
    <row r="107" spans="1:10" ht="15.75" hidden="1">
      <c r="A107" s="174"/>
      <c r="B107" s="147"/>
      <c r="C107" s="209"/>
      <c r="E107" s="200"/>
      <c r="H107" s="128"/>
      <c r="I107" s="128"/>
      <c r="J107" s="159"/>
    </row>
    <row r="108" spans="1:10" ht="15.75" hidden="1">
      <c r="A108" s="174"/>
      <c r="B108" s="147"/>
      <c r="C108" s="161"/>
      <c r="E108" s="200"/>
      <c r="H108" s="128"/>
      <c r="I108" s="128"/>
      <c r="J108" s="159"/>
    </row>
    <row r="109" spans="1:10" ht="15.75" hidden="1">
      <c r="A109" s="174"/>
      <c r="B109" s="208"/>
      <c r="H109" s="128"/>
      <c r="I109" s="128"/>
      <c r="J109" s="159"/>
    </row>
    <row r="110" spans="1:10" ht="15.75" hidden="1">
      <c r="A110" s="133"/>
      <c r="B110" s="162"/>
      <c r="C110" s="153"/>
      <c r="F110" s="149"/>
      <c r="G110" s="149"/>
      <c r="H110" s="128"/>
      <c r="I110" s="128"/>
      <c r="J110" s="146"/>
    </row>
    <row r="111" spans="3:10" ht="15" hidden="1">
      <c r="C111" s="153"/>
      <c r="F111" s="149"/>
      <c r="G111" s="149"/>
      <c r="H111" s="145"/>
      <c r="I111" s="145"/>
      <c r="J111" s="146"/>
    </row>
    <row r="112" spans="3:10" ht="15" hidden="1">
      <c r="C112" s="153"/>
      <c r="F112" s="149"/>
      <c r="G112" s="149"/>
      <c r="H112" s="145"/>
      <c r="I112" s="145"/>
      <c r="J112" s="146"/>
    </row>
    <row r="113" spans="3:10" ht="15" hidden="1">
      <c r="C113" s="153"/>
      <c r="F113" s="149"/>
      <c r="G113" s="149"/>
      <c r="H113" s="145"/>
      <c r="I113" s="145"/>
      <c r="J113" s="146"/>
    </row>
    <row r="114" spans="1:10" ht="15.75" hidden="1">
      <c r="A114" s="133"/>
      <c r="B114" s="162"/>
      <c r="C114" s="209"/>
      <c r="H114" s="128"/>
      <c r="I114" s="128"/>
      <c r="J114" s="159"/>
    </row>
    <row r="115" spans="1:10" ht="15.75" hidden="1">
      <c r="A115" s="174"/>
      <c r="C115" s="209"/>
      <c r="H115" s="128"/>
      <c r="I115" s="128"/>
      <c r="J115" s="159"/>
    </row>
    <row r="116" spans="1:10" ht="15.75" hidden="1">
      <c r="A116" s="174"/>
      <c r="C116" s="209"/>
      <c r="H116" s="128"/>
      <c r="I116" s="128"/>
      <c r="J116" s="159"/>
    </row>
    <row r="117" spans="1:10" s="138" customFormat="1" ht="15" hidden="1">
      <c r="A117" s="153"/>
      <c r="B117" s="132"/>
      <c r="C117" s="130"/>
      <c r="D117" s="209"/>
      <c r="E117" s="198"/>
      <c r="F117" s="130"/>
      <c r="G117" s="130"/>
      <c r="H117" s="164"/>
      <c r="I117" s="164"/>
      <c r="J117" s="165"/>
    </row>
    <row r="118" spans="1:10" s="138" customFormat="1" ht="15" hidden="1">
      <c r="A118" s="133"/>
      <c r="B118" s="132"/>
      <c r="C118" s="209"/>
      <c r="D118" s="209"/>
      <c r="E118" s="198"/>
      <c r="F118" s="127"/>
      <c r="G118" s="127"/>
      <c r="H118" s="164"/>
      <c r="I118" s="164"/>
      <c r="J118" s="129"/>
    </row>
    <row r="119" spans="1:10" ht="15" hidden="1">
      <c r="A119" s="170"/>
      <c r="B119" s="138"/>
      <c r="C119" s="138"/>
      <c r="D119" s="140"/>
      <c r="E119" s="199"/>
      <c r="F119" s="138"/>
      <c r="G119" s="138"/>
      <c r="H119" s="140"/>
      <c r="I119" s="138"/>
      <c r="J119" s="138"/>
    </row>
    <row r="120" spans="1:10" s="138" customFormat="1" ht="15" hidden="1">
      <c r="A120" s="153"/>
      <c r="B120" s="209"/>
      <c r="C120" s="209"/>
      <c r="D120" s="209"/>
      <c r="E120" s="198"/>
      <c r="F120" s="127"/>
      <c r="G120" s="127"/>
      <c r="H120" s="164"/>
      <c r="I120" s="164"/>
      <c r="J120" s="129"/>
    </row>
    <row r="122" spans="3:10" ht="15" hidden="1">
      <c r="C122" s="209"/>
      <c r="F122" s="127"/>
      <c r="G122" s="127"/>
      <c r="J122" s="129"/>
    </row>
    <row r="123" spans="1:10" s="138" customFormat="1" ht="15" hidden="1">
      <c r="A123" s="153"/>
      <c r="B123" s="209"/>
      <c r="C123" s="209"/>
      <c r="D123" s="209"/>
      <c r="E123" s="198"/>
      <c r="F123" s="127"/>
      <c r="G123" s="127"/>
      <c r="H123" s="164"/>
      <c r="I123" s="164"/>
      <c r="J123" s="129"/>
    </row>
    <row r="124" spans="1:10" s="138" customFormat="1" ht="15" hidden="1">
      <c r="A124" s="153"/>
      <c r="B124" s="132"/>
      <c r="C124" s="130"/>
      <c r="D124" s="209"/>
      <c r="E124" s="198"/>
      <c r="F124" s="130"/>
      <c r="G124" s="130"/>
      <c r="H124" s="164"/>
      <c r="I124" s="164"/>
      <c r="J124" s="165"/>
    </row>
    <row r="125" spans="1:10" s="138" customFormat="1" ht="15" hidden="1">
      <c r="A125" s="153"/>
      <c r="B125" s="132"/>
      <c r="C125" s="130"/>
      <c r="D125" s="209"/>
      <c r="E125" s="198"/>
      <c r="F125" s="130"/>
      <c r="G125" s="130"/>
      <c r="H125" s="164"/>
      <c r="I125" s="164"/>
      <c r="J125" s="165"/>
    </row>
    <row r="126" spans="1:10" s="138" customFormat="1" ht="15" hidden="1">
      <c r="A126" s="153"/>
      <c r="B126" s="132"/>
      <c r="C126" s="130"/>
      <c r="D126" s="209"/>
      <c r="E126" s="198"/>
      <c r="F126" s="130"/>
      <c r="G126" s="130"/>
      <c r="H126" s="164"/>
      <c r="I126" s="164"/>
      <c r="J126" s="165"/>
    </row>
    <row r="127" spans="1:10" s="138" customFormat="1" ht="15" hidden="1">
      <c r="A127" s="153"/>
      <c r="B127" s="132"/>
      <c r="C127" s="130"/>
      <c r="D127" s="209"/>
      <c r="E127" s="198"/>
      <c r="F127" s="130"/>
      <c r="G127" s="130"/>
      <c r="H127" s="164"/>
      <c r="I127" s="164"/>
      <c r="J127" s="165"/>
    </row>
    <row r="128" spans="1:10" s="138" customFormat="1" ht="15" hidden="1">
      <c r="A128" s="170"/>
      <c r="B128" s="156"/>
      <c r="D128" s="140"/>
      <c r="E128" s="199"/>
      <c r="H128" s="157"/>
      <c r="I128" s="157"/>
      <c r="J128" s="129"/>
    </row>
    <row r="129" spans="1:10" s="138" customFormat="1" ht="15" hidden="1">
      <c r="A129" s="170"/>
      <c r="B129" s="156"/>
      <c r="D129" s="140"/>
      <c r="E129" s="199"/>
      <c r="H129" s="157"/>
      <c r="I129" s="157"/>
      <c r="J129" s="129"/>
    </row>
    <row r="130" spans="1:10" s="138" customFormat="1" ht="15" hidden="1">
      <c r="A130" s="170"/>
      <c r="B130" s="156"/>
      <c r="D130" s="140"/>
      <c r="E130" s="199"/>
      <c r="H130" s="157"/>
      <c r="I130" s="157"/>
      <c r="J130" s="129"/>
    </row>
    <row r="131" spans="1:10" s="138" customFormat="1" ht="15" hidden="1">
      <c r="A131" s="170"/>
      <c r="B131" s="156"/>
      <c r="D131" s="140"/>
      <c r="E131" s="199"/>
      <c r="H131" s="157"/>
      <c r="I131" s="157"/>
      <c r="J131" s="166"/>
    </row>
    <row r="132" spans="1:10" s="138" customFormat="1" ht="15" hidden="1">
      <c r="A132" s="170"/>
      <c r="B132" s="156"/>
      <c r="D132" s="140"/>
      <c r="E132" s="199"/>
      <c r="H132" s="157"/>
      <c r="I132" s="157"/>
      <c r="J132" s="166"/>
    </row>
    <row r="133" spans="1:10" s="138" customFormat="1" ht="15" hidden="1">
      <c r="A133" s="170"/>
      <c r="B133" s="156"/>
      <c r="D133" s="140"/>
      <c r="E133" s="199"/>
      <c r="H133" s="157"/>
      <c r="I133" s="157"/>
      <c r="J133" s="166"/>
    </row>
    <row r="134" spans="1:10" s="138" customFormat="1" ht="15" hidden="1">
      <c r="A134" s="170"/>
      <c r="B134" s="156"/>
      <c r="D134" s="140"/>
      <c r="E134" s="199"/>
      <c r="H134" s="157"/>
      <c r="I134" s="157"/>
      <c r="J134" s="166"/>
    </row>
    <row r="135" spans="1:10" s="138" customFormat="1" ht="15" hidden="1">
      <c r="A135" s="170"/>
      <c r="B135" s="156"/>
      <c r="D135" s="140"/>
      <c r="E135" s="199"/>
      <c r="H135" s="157"/>
      <c r="I135" s="157"/>
      <c r="J135" s="166"/>
    </row>
    <row r="136" spans="1:10" s="138" customFormat="1" ht="15" hidden="1">
      <c r="A136" s="170"/>
      <c r="B136" s="167"/>
      <c r="D136" s="140"/>
      <c r="E136" s="199"/>
      <c r="H136" s="157"/>
      <c r="I136" s="157"/>
      <c r="J136" s="166"/>
    </row>
    <row r="137" spans="1:10" s="138" customFormat="1" ht="15" hidden="1">
      <c r="A137" s="170"/>
      <c r="B137" s="156"/>
      <c r="D137" s="140"/>
      <c r="E137" s="199"/>
      <c r="H137" s="157"/>
      <c r="I137" s="157"/>
      <c r="J137" s="166"/>
    </row>
    <row r="138" spans="1:10" s="138" customFormat="1" ht="15" hidden="1">
      <c r="A138" s="170"/>
      <c r="B138" s="156"/>
      <c r="D138" s="140"/>
      <c r="E138" s="199"/>
      <c r="H138" s="157"/>
      <c r="I138" s="157"/>
      <c r="J138" s="166"/>
    </row>
    <row r="139" spans="1:10" s="138" customFormat="1" ht="15" hidden="1">
      <c r="A139" s="170"/>
      <c r="B139" s="156"/>
      <c r="D139" s="140"/>
      <c r="E139" s="199"/>
      <c r="H139" s="157"/>
      <c r="I139" s="157"/>
      <c r="J139" s="129"/>
    </row>
    <row r="140" spans="1:10" s="138" customFormat="1" ht="15" hidden="1">
      <c r="A140" s="170"/>
      <c r="B140" s="156"/>
      <c r="D140" s="140"/>
      <c r="E140" s="199"/>
      <c r="H140" s="157"/>
      <c r="I140" s="157"/>
      <c r="J140" s="166"/>
    </row>
    <row r="141" spans="1:10" s="138" customFormat="1" ht="15" hidden="1">
      <c r="A141" s="170"/>
      <c r="B141" s="156"/>
      <c r="D141" s="140"/>
      <c r="E141" s="199"/>
      <c r="H141" s="157"/>
      <c r="I141" s="157"/>
      <c r="J141" s="129"/>
    </row>
    <row r="142" spans="1:10" s="138" customFormat="1" ht="15" hidden="1">
      <c r="A142" s="170"/>
      <c r="B142" s="156"/>
      <c r="D142" s="140"/>
      <c r="E142" s="199"/>
      <c r="H142" s="157"/>
      <c r="I142" s="157"/>
      <c r="J142" s="159"/>
    </row>
    <row r="143" spans="1:10" s="138" customFormat="1" ht="15" hidden="1">
      <c r="A143" s="170"/>
      <c r="B143" s="156"/>
      <c r="D143" s="140"/>
      <c r="E143" s="199"/>
      <c r="H143" s="157"/>
      <c r="I143" s="157"/>
      <c r="J143" s="159"/>
    </row>
    <row r="144" spans="1:10" s="138" customFormat="1" ht="15" hidden="1">
      <c r="A144" s="170"/>
      <c r="B144" s="156"/>
      <c r="D144" s="140"/>
      <c r="E144" s="199"/>
      <c r="H144" s="157"/>
      <c r="I144" s="157"/>
      <c r="J144" s="129"/>
    </row>
    <row r="145" spans="1:10" s="138" customFormat="1" ht="15" hidden="1">
      <c r="A145" s="170"/>
      <c r="B145" s="156"/>
      <c r="D145" s="140"/>
      <c r="E145" s="199"/>
      <c r="H145" s="157"/>
      <c r="I145" s="157"/>
      <c r="J145" s="129"/>
    </row>
    <row r="146" spans="1:10" s="138" customFormat="1" ht="15" hidden="1">
      <c r="A146" s="170"/>
      <c r="B146" s="156"/>
      <c r="D146" s="140"/>
      <c r="E146" s="199"/>
      <c r="H146" s="157"/>
      <c r="I146" s="157"/>
      <c r="J146" s="141"/>
    </row>
    <row r="147" spans="1:10" s="138" customFormat="1" ht="15" hidden="1">
      <c r="A147" s="170"/>
      <c r="B147" s="156"/>
      <c r="D147" s="140"/>
      <c r="E147" s="199"/>
      <c r="H147" s="157"/>
      <c r="I147" s="157"/>
      <c r="J147" s="129"/>
    </row>
    <row r="148" spans="1:10" s="138" customFormat="1" ht="15" hidden="1">
      <c r="A148" s="170"/>
      <c r="B148" s="156"/>
      <c r="D148" s="140"/>
      <c r="E148" s="199"/>
      <c r="H148" s="157"/>
      <c r="I148" s="157"/>
      <c r="J148" s="129"/>
    </row>
    <row r="149" spans="1:10" s="138" customFormat="1" ht="15" hidden="1">
      <c r="A149" s="170"/>
      <c r="B149" s="156"/>
      <c r="D149" s="140"/>
      <c r="E149" s="199"/>
      <c r="H149" s="157"/>
      <c r="I149" s="157"/>
      <c r="J149" s="166"/>
    </row>
    <row r="150" spans="1:10" s="138" customFormat="1" ht="15" hidden="1">
      <c r="A150" s="170"/>
      <c r="B150" s="156"/>
      <c r="D150" s="140"/>
      <c r="E150" s="199"/>
      <c r="H150" s="157"/>
      <c r="I150" s="157"/>
      <c r="J150" s="159"/>
    </row>
    <row r="151" spans="1:10" s="138" customFormat="1" ht="15" hidden="1">
      <c r="A151" s="170"/>
      <c r="B151" s="156"/>
      <c r="D151" s="140"/>
      <c r="E151" s="199"/>
      <c r="H151" s="157"/>
      <c r="I151" s="157"/>
      <c r="J151" s="159"/>
    </row>
    <row r="152" spans="1:10" s="138" customFormat="1" ht="15" hidden="1">
      <c r="A152" s="170"/>
      <c r="B152" s="156"/>
      <c r="D152" s="140"/>
      <c r="E152" s="199"/>
      <c r="H152" s="157"/>
      <c r="I152" s="157"/>
      <c r="J152" s="159"/>
    </row>
    <row r="153" spans="1:10" s="138" customFormat="1" ht="15" hidden="1">
      <c r="A153" s="170"/>
      <c r="B153" s="156"/>
      <c r="D153" s="140"/>
      <c r="E153" s="199"/>
      <c r="H153" s="157"/>
      <c r="I153" s="157"/>
      <c r="J153" s="159"/>
    </row>
    <row r="154" spans="1:10" s="138" customFormat="1" ht="15" hidden="1">
      <c r="A154" s="170"/>
      <c r="B154" s="156"/>
      <c r="D154" s="140"/>
      <c r="E154" s="199"/>
      <c r="H154" s="157"/>
      <c r="I154" s="157"/>
      <c r="J154" s="129"/>
    </row>
    <row r="155" spans="1:10" s="138" customFormat="1" ht="15" hidden="1">
      <c r="A155" s="170"/>
      <c r="B155" s="156"/>
      <c r="D155" s="140"/>
      <c r="E155" s="199"/>
      <c r="H155" s="157"/>
      <c r="I155" s="157"/>
      <c r="J155" s="159"/>
    </row>
    <row r="156" spans="1:10" s="138" customFormat="1" ht="15" hidden="1">
      <c r="A156" s="170"/>
      <c r="B156" s="156"/>
      <c r="D156" s="140"/>
      <c r="E156" s="199"/>
      <c r="H156" s="157"/>
      <c r="I156" s="157"/>
      <c r="J156" s="159"/>
    </row>
    <row r="157" spans="1:10" s="138" customFormat="1" ht="15" hidden="1">
      <c r="A157" s="170"/>
      <c r="B157" s="156"/>
      <c r="D157" s="140"/>
      <c r="E157" s="199"/>
      <c r="H157" s="157"/>
      <c r="I157" s="157"/>
      <c r="J157" s="159"/>
    </row>
    <row r="158" spans="1:10" s="138" customFormat="1" ht="15" hidden="1">
      <c r="A158" s="170"/>
      <c r="B158" s="156"/>
      <c r="D158" s="140"/>
      <c r="E158" s="199"/>
      <c r="H158" s="157"/>
      <c r="I158" s="157"/>
      <c r="J158" s="166"/>
    </row>
    <row r="159" spans="1:10" s="138" customFormat="1" ht="15" hidden="1">
      <c r="A159" s="170"/>
      <c r="B159" s="156"/>
      <c r="D159" s="140"/>
      <c r="E159" s="199"/>
      <c r="H159" s="157"/>
      <c r="I159" s="157"/>
      <c r="J159" s="159"/>
    </row>
    <row r="160" spans="1:10" s="138" customFormat="1" ht="15" hidden="1">
      <c r="A160" s="170"/>
      <c r="B160" s="156"/>
      <c r="D160" s="140"/>
      <c r="E160" s="199"/>
      <c r="H160" s="157"/>
      <c r="I160" s="157"/>
      <c r="J160" s="159"/>
    </row>
    <row r="161" spans="1:10" s="138" customFormat="1" ht="15" hidden="1">
      <c r="A161" s="170"/>
      <c r="B161" s="156"/>
      <c r="D161" s="140"/>
      <c r="E161" s="199"/>
      <c r="H161" s="157"/>
      <c r="I161" s="157"/>
      <c r="J161" s="129"/>
    </row>
    <row r="162" spans="1:10" s="138" customFormat="1" ht="15" hidden="1">
      <c r="A162" s="170"/>
      <c r="B162" s="156"/>
      <c r="D162" s="140"/>
      <c r="E162" s="199"/>
      <c r="H162" s="157"/>
      <c r="I162" s="157"/>
      <c r="J162" s="159"/>
    </row>
    <row r="163" spans="1:10" s="138" customFormat="1" ht="15" hidden="1">
      <c r="A163" s="170"/>
      <c r="B163" s="156"/>
      <c r="D163" s="140"/>
      <c r="E163" s="199"/>
      <c r="H163" s="157"/>
      <c r="I163" s="157"/>
      <c r="J163" s="159"/>
    </row>
    <row r="164" spans="1:10" s="138" customFormat="1" ht="15" hidden="1">
      <c r="A164" s="170"/>
      <c r="B164" s="156"/>
      <c r="D164" s="140"/>
      <c r="E164" s="199"/>
      <c r="H164" s="157"/>
      <c r="I164" s="157"/>
      <c r="J164" s="129"/>
    </row>
    <row r="165" spans="1:10" s="138" customFormat="1" ht="15" hidden="1">
      <c r="A165" s="170"/>
      <c r="B165" s="156"/>
      <c r="D165" s="140"/>
      <c r="E165" s="199"/>
      <c r="H165" s="157"/>
      <c r="I165" s="157"/>
      <c r="J165" s="159"/>
    </row>
    <row r="166" spans="1:10" s="138" customFormat="1" ht="15" hidden="1">
      <c r="A166" s="170"/>
      <c r="B166" s="156"/>
      <c r="D166" s="140"/>
      <c r="E166" s="199"/>
      <c r="H166" s="157"/>
      <c r="I166" s="157"/>
      <c r="J166" s="159"/>
    </row>
    <row r="167" spans="1:10" s="138" customFormat="1" ht="15" hidden="1">
      <c r="A167" s="170"/>
      <c r="B167" s="156"/>
      <c r="D167" s="140"/>
      <c r="E167" s="199"/>
      <c r="H167" s="157"/>
      <c r="I167" s="157"/>
      <c r="J167" s="129"/>
    </row>
    <row r="168" spans="1:10" s="138" customFormat="1" ht="15" hidden="1">
      <c r="A168" s="170"/>
      <c r="B168" s="156"/>
      <c r="D168" s="140"/>
      <c r="E168" s="199"/>
      <c r="H168" s="157"/>
      <c r="I168" s="157"/>
      <c r="J168" s="159"/>
    </row>
    <row r="169" spans="1:10" s="138" customFormat="1" ht="15" hidden="1">
      <c r="A169" s="170"/>
      <c r="B169" s="156"/>
      <c r="D169" s="140"/>
      <c r="E169" s="199"/>
      <c r="H169" s="157"/>
      <c r="I169" s="157"/>
      <c r="J169" s="129"/>
    </row>
    <row r="170" spans="1:10" s="138" customFormat="1" ht="15" hidden="1">
      <c r="A170" s="170"/>
      <c r="B170" s="156"/>
      <c r="D170" s="140"/>
      <c r="E170" s="199"/>
      <c r="H170" s="157"/>
      <c r="I170" s="157"/>
      <c r="J170" s="159"/>
    </row>
    <row r="171" spans="1:10" s="138" customFormat="1" ht="15" hidden="1">
      <c r="A171" s="170"/>
      <c r="B171" s="156"/>
      <c r="D171" s="140"/>
      <c r="E171" s="199"/>
      <c r="H171" s="157"/>
      <c r="I171" s="157"/>
      <c r="J171" s="159"/>
    </row>
    <row r="172" spans="1:10" s="138" customFormat="1" ht="15" hidden="1">
      <c r="A172" s="170"/>
      <c r="B172" s="156"/>
      <c r="D172" s="140"/>
      <c r="E172" s="199"/>
      <c r="H172" s="157"/>
      <c r="I172" s="157"/>
      <c r="J172" s="159"/>
    </row>
    <row r="173" spans="1:10" s="138" customFormat="1" ht="15" hidden="1">
      <c r="A173" s="170"/>
      <c r="B173" s="156"/>
      <c r="D173" s="140"/>
      <c r="E173" s="199"/>
      <c r="H173" s="157"/>
      <c r="I173" s="157"/>
      <c r="J173" s="159"/>
    </row>
    <row r="174" spans="1:10" s="138" customFormat="1" ht="15" hidden="1">
      <c r="A174" s="170"/>
      <c r="B174" s="156"/>
      <c r="D174" s="140"/>
      <c r="E174" s="199"/>
      <c r="H174" s="157"/>
      <c r="I174" s="157"/>
      <c r="J174" s="159"/>
    </row>
    <row r="175" spans="1:10" s="138" customFormat="1" ht="15" hidden="1">
      <c r="A175" s="170"/>
      <c r="B175" s="156"/>
      <c r="D175" s="140"/>
      <c r="E175" s="199"/>
      <c r="H175" s="157"/>
      <c r="I175" s="157"/>
      <c r="J175" s="159"/>
    </row>
    <row r="176" spans="1:10" s="138" customFormat="1" ht="15" hidden="1">
      <c r="A176" s="170"/>
      <c r="B176" s="156"/>
      <c r="D176" s="140"/>
      <c r="E176" s="199"/>
      <c r="H176" s="157"/>
      <c r="I176" s="157"/>
      <c r="J176" s="159"/>
    </row>
    <row r="177" spans="1:10" s="138" customFormat="1" ht="15" hidden="1">
      <c r="A177" s="170"/>
      <c r="B177" s="156"/>
      <c r="D177" s="140"/>
      <c r="E177" s="199"/>
      <c r="H177" s="157"/>
      <c r="I177" s="157"/>
      <c r="J177" s="159"/>
    </row>
    <row r="178" spans="1:10" s="138" customFormat="1" ht="15" hidden="1">
      <c r="A178" s="170"/>
      <c r="B178" s="156"/>
      <c r="D178" s="140"/>
      <c r="E178" s="199"/>
      <c r="H178" s="157"/>
      <c r="I178" s="157"/>
      <c r="J178" s="159"/>
    </row>
    <row r="179" spans="1:10" s="138" customFormat="1" ht="15" hidden="1">
      <c r="A179" s="170"/>
      <c r="B179" s="156"/>
      <c r="D179" s="140"/>
      <c r="E179" s="199"/>
      <c r="H179" s="157"/>
      <c r="I179" s="157"/>
      <c r="J179" s="159"/>
    </row>
    <row r="180" spans="1:10" s="138" customFormat="1" ht="15" hidden="1">
      <c r="A180" s="170"/>
      <c r="B180" s="156"/>
      <c r="D180" s="140"/>
      <c r="E180" s="199"/>
      <c r="H180" s="157"/>
      <c r="I180" s="157"/>
      <c r="J180" s="159"/>
    </row>
    <row r="181" spans="1:10" s="138" customFormat="1" ht="15" hidden="1">
      <c r="A181" s="170"/>
      <c r="B181" s="156"/>
      <c r="D181" s="140"/>
      <c r="E181" s="199"/>
      <c r="H181" s="157"/>
      <c r="I181" s="157"/>
      <c r="J181" s="159"/>
    </row>
    <row r="182" spans="1:10" s="138" customFormat="1" ht="15" hidden="1">
      <c r="A182" s="170"/>
      <c r="B182" s="156"/>
      <c r="D182" s="140"/>
      <c r="E182" s="199"/>
      <c r="H182" s="157"/>
      <c r="I182" s="157"/>
      <c r="J182" s="159"/>
    </row>
    <row r="183" spans="1:10" s="138" customFormat="1" ht="15" hidden="1">
      <c r="A183" s="170"/>
      <c r="B183" s="156"/>
      <c r="D183" s="140"/>
      <c r="E183" s="199"/>
      <c r="H183" s="157"/>
      <c r="I183" s="157"/>
      <c r="J183" s="159"/>
    </row>
    <row r="184" spans="1:10" s="138" customFormat="1" ht="15" hidden="1">
      <c r="A184" s="170"/>
      <c r="B184" s="156"/>
      <c r="D184" s="140"/>
      <c r="E184" s="199"/>
      <c r="H184" s="157"/>
      <c r="I184" s="157"/>
      <c r="J184" s="159"/>
    </row>
    <row r="185" spans="1:10" s="138" customFormat="1" ht="15" hidden="1">
      <c r="A185" s="170"/>
      <c r="B185" s="156"/>
      <c r="D185" s="140"/>
      <c r="E185" s="199"/>
      <c r="H185" s="157"/>
      <c r="I185" s="157"/>
      <c r="J185" s="159"/>
    </row>
    <row r="186" spans="1:10" s="138" customFormat="1" ht="15" hidden="1">
      <c r="A186" s="170"/>
      <c r="B186" s="156"/>
      <c r="D186" s="140"/>
      <c r="E186" s="199"/>
      <c r="H186" s="157"/>
      <c r="I186" s="157"/>
      <c r="J186" s="159"/>
    </row>
    <row r="187" spans="1:10" s="138" customFormat="1" ht="15" hidden="1">
      <c r="A187" s="170"/>
      <c r="B187" s="156"/>
      <c r="D187" s="140"/>
      <c r="E187" s="199"/>
      <c r="H187" s="157"/>
      <c r="I187" s="157"/>
      <c r="J187" s="159"/>
    </row>
    <row r="188" spans="1:10" s="138" customFormat="1" ht="15" hidden="1">
      <c r="A188" s="170"/>
      <c r="B188" s="156"/>
      <c r="D188" s="140"/>
      <c r="E188" s="199"/>
      <c r="H188" s="157"/>
      <c r="I188" s="157"/>
      <c r="J188" s="159"/>
    </row>
    <row r="189" spans="1:10" s="138" customFormat="1" ht="15" hidden="1">
      <c r="A189" s="170"/>
      <c r="B189" s="156"/>
      <c r="D189" s="140"/>
      <c r="E189" s="199"/>
      <c r="H189" s="157"/>
      <c r="I189" s="157"/>
      <c r="J189" s="159"/>
    </row>
    <row r="190" spans="1:10" s="138" customFormat="1" ht="15" hidden="1">
      <c r="A190" s="170"/>
      <c r="B190" s="156"/>
      <c r="D190" s="140"/>
      <c r="E190" s="199"/>
      <c r="H190" s="157"/>
      <c r="I190" s="157"/>
      <c r="J190" s="129"/>
    </row>
    <row r="191" spans="1:10" s="138" customFormat="1" ht="15" hidden="1">
      <c r="A191" s="170"/>
      <c r="B191" s="156"/>
      <c r="D191" s="140"/>
      <c r="E191" s="199"/>
      <c r="H191" s="157"/>
      <c r="I191" s="157"/>
      <c r="J191" s="129"/>
    </row>
    <row r="192" spans="1:10" s="138" customFormat="1" ht="15" hidden="1">
      <c r="A192" s="170"/>
      <c r="B192" s="156"/>
      <c r="D192" s="140"/>
      <c r="E192" s="199"/>
      <c r="H192" s="157"/>
      <c r="I192" s="157"/>
      <c r="J192" s="129"/>
    </row>
    <row r="193" spans="1:10" s="138" customFormat="1" ht="15" hidden="1">
      <c r="A193" s="170"/>
      <c r="B193" s="156"/>
      <c r="D193" s="140"/>
      <c r="E193" s="199"/>
      <c r="H193" s="157"/>
      <c r="I193" s="157"/>
      <c r="J193" s="129"/>
    </row>
    <row r="194" spans="1:10" s="138" customFormat="1" ht="15" hidden="1">
      <c r="A194" s="170"/>
      <c r="B194" s="156"/>
      <c r="D194" s="140"/>
      <c r="E194" s="199"/>
      <c r="H194" s="157"/>
      <c r="I194" s="157"/>
      <c r="J194" s="129"/>
    </row>
    <row r="195" spans="1:10" s="138" customFormat="1" ht="15" hidden="1">
      <c r="A195" s="170"/>
      <c r="B195" s="156"/>
      <c r="D195" s="140"/>
      <c r="E195" s="199"/>
      <c r="H195" s="157"/>
      <c r="I195" s="157"/>
      <c r="J195" s="129"/>
    </row>
    <row r="196" spans="1:10" s="138" customFormat="1" ht="15" hidden="1">
      <c r="A196" s="170"/>
      <c r="B196" s="156"/>
      <c r="D196" s="140"/>
      <c r="E196" s="199"/>
      <c r="H196" s="157"/>
      <c r="I196" s="157"/>
      <c r="J196" s="129"/>
    </row>
    <row r="197" spans="1:10" s="138" customFormat="1" ht="15" hidden="1">
      <c r="A197" s="170"/>
      <c r="B197" s="156"/>
      <c r="D197" s="140"/>
      <c r="E197" s="199"/>
      <c r="H197" s="157"/>
      <c r="I197" s="157"/>
      <c r="J197" s="129"/>
    </row>
    <row r="198" spans="1:10" s="138" customFormat="1" ht="15" hidden="1">
      <c r="A198" s="170"/>
      <c r="B198" s="156"/>
      <c r="D198" s="140"/>
      <c r="E198" s="199"/>
      <c r="H198" s="157"/>
      <c r="I198" s="157"/>
      <c r="J198" s="129"/>
    </row>
    <row r="199" spans="1:10" s="138" customFormat="1" ht="15" hidden="1">
      <c r="A199" s="170"/>
      <c r="B199" s="156"/>
      <c r="D199" s="140"/>
      <c r="E199" s="199"/>
      <c r="H199" s="157"/>
      <c r="I199" s="157"/>
      <c r="J199" s="129"/>
    </row>
    <row r="200" spans="1:10" s="138" customFormat="1" ht="15" hidden="1">
      <c r="A200" s="170"/>
      <c r="B200" s="156"/>
      <c r="D200" s="140"/>
      <c r="E200" s="199"/>
      <c r="H200" s="157"/>
      <c r="I200" s="157"/>
      <c r="J200" s="129"/>
    </row>
    <row r="201" spans="1:10" s="138" customFormat="1" ht="15" hidden="1">
      <c r="A201" s="170"/>
      <c r="B201" s="156"/>
      <c r="D201" s="140"/>
      <c r="E201" s="199"/>
      <c r="H201" s="157"/>
      <c r="I201" s="157"/>
      <c r="J201" s="129"/>
    </row>
    <row r="202" spans="1:10" s="138" customFormat="1" ht="15" hidden="1">
      <c r="A202" s="170"/>
      <c r="B202" s="156"/>
      <c r="D202" s="140"/>
      <c r="E202" s="199"/>
      <c r="H202" s="157"/>
      <c r="I202" s="157"/>
      <c r="J202" s="129"/>
    </row>
    <row r="203" spans="1:10" s="138" customFormat="1" ht="15" hidden="1">
      <c r="A203" s="170"/>
      <c r="B203" s="156"/>
      <c r="D203" s="140"/>
      <c r="E203" s="199"/>
      <c r="H203" s="157"/>
      <c r="I203" s="157"/>
      <c r="J203" s="129"/>
    </row>
    <row r="204" spans="1:10" s="138" customFormat="1" ht="15" hidden="1">
      <c r="A204" s="170"/>
      <c r="B204" s="156"/>
      <c r="D204" s="140"/>
      <c r="E204" s="199"/>
      <c r="H204" s="157"/>
      <c r="I204" s="157"/>
      <c r="J204" s="129"/>
    </row>
    <row r="205" spans="1:10" s="138" customFormat="1" ht="15" hidden="1">
      <c r="A205" s="170"/>
      <c r="B205" s="156"/>
      <c r="D205" s="140"/>
      <c r="E205" s="199"/>
      <c r="H205" s="168"/>
      <c r="I205" s="168"/>
      <c r="J205" s="129"/>
    </row>
    <row r="206" spans="1:10" s="138" customFormat="1" ht="15" hidden="1">
      <c r="A206" s="170"/>
      <c r="B206" s="156"/>
      <c r="D206" s="140"/>
      <c r="E206" s="199"/>
      <c r="H206" s="157"/>
      <c r="I206" s="157"/>
      <c r="J206" s="129"/>
    </row>
    <row r="207" spans="1:10" s="138" customFormat="1" ht="15" hidden="1">
      <c r="A207" s="170"/>
      <c r="B207" s="156"/>
      <c r="D207" s="140"/>
      <c r="E207" s="199"/>
      <c r="H207" s="157"/>
      <c r="I207" s="157"/>
      <c r="J207" s="129"/>
    </row>
    <row r="208" spans="1:10" s="138" customFormat="1" ht="15" hidden="1">
      <c r="A208" s="170"/>
      <c r="B208" s="156"/>
      <c r="D208" s="140"/>
      <c r="E208" s="199"/>
      <c r="H208" s="157"/>
      <c r="I208" s="157"/>
      <c r="J208" s="129"/>
    </row>
    <row r="209" spans="1:10" s="138" customFormat="1" ht="15" hidden="1">
      <c r="A209" s="170"/>
      <c r="B209" s="156"/>
      <c r="D209" s="140"/>
      <c r="E209" s="199"/>
      <c r="H209" s="157"/>
      <c r="I209" s="157"/>
      <c r="J209" s="129"/>
    </row>
    <row r="210" spans="1:10" s="138" customFormat="1" ht="15" hidden="1">
      <c r="A210" s="170"/>
      <c r="B210" s="156"/>
      <c r="D210" s="140"/>
      <c r="E210" s="199"/>
      <c r="H210" s="157"/>
      <c r="I210" s="157"/>
      <c r="J210" s="129"/>
    </row>
    <row r="211" spans="1:10" s="138" customFormat="1" ht="15" hidden="1">
      <c r="A211" s="170"/>
      <c r="B211" s="156"/>
      <c r="D211" s="140"/>
      <c r="E211" s="199"/>
      <c r="H211" s="157"/>
      <c r="I211" s="157"/>
      <c r="J211" s="129"/>
    </row>
    <row r="212" spans="1:10" s="138" customFormat="1" ht="15" hidden="1">
      <c r="A212" s="170"/>
      <c r="B212" s="156"/>
      <c r="D212" s="140"/>
      <c r="E212" s="199"/>
      <c r="H212" s="157"/>
      <c r="I212" s="157"/>
      <c r="J212" s="129"/>
    </row>
    <row r="213" spans="1:10" s="138" customFormat="1" ht="15" hidden="1">
      <c r="A213" s="170"/>
      <c r="B213" s="156"/>
      <c r="D213" s="140"/>
      <c r="E213" s="199"/>
      <c r="H213" s="157"/>
      <c r="I213" s="157"/>
      <c r="J213" s="129"/>
    </row>
    <row r="214" spans="1:10" s="138" customFormat="1" ht="15" hidden="1">
      <c r="A214" s="170"/>
      <c r="B214" s="156"/>
      <c r="D214" s="140"/>
      <c r="E214" s="199"/>
      <c r="H214" s="157"/>
      <c r="I214" s="157"/>
      <c r="J214" s="166"/>
    </row>
    <row r="215" spans="1:10" s="138" customFormat="1" ht="15" hidden="1">
      <c r="A215" s="170"/>
      <c r="B215" s="156"/>
      <c r="D215" s="140"/>
      <c r="E215" s="199"/>
      <c r="H215" s="157"/>
      <c r="I215" s="157"/>
      <c r="J215" s="166"/>
    </row>
    <row r="216" spans="1:10" s="138" customFormat="1" ht="15" hidden="1">
      <c r="A216" s="170"/>
      <c r="B216" s="156"/>
      <c r="D216" s="140"/>
      <c r="E216" s="199"/>
      <c r="H216" s="157"/>
      <c r="I216" s="157"/>
      <c r="J216" s="166"/>
    </row>
    <row r="217" spans="1:10" s="138" customFormat="1" ht="15" hidden="1">
      <c r="A217" s="170"/>
      <c r="B217" s="156"/>
      <c r="D217" s="140"/>
      <c r="E217" s="199"/>
      <c r="H217" s="157"/>
      <c r="I217" s="157"/>
      <c r="J217" s="166"/>
    </row>
    <row r="218" spans="1:10" s="138" customFormat="1" ht="15" hidden="1">
      <c r="A218" s="170"/>
      <c r="B218" s="156"/>
      <c r="D218" s="140"/>
      <c r="E218" s="199"/>
      <c r="H218" s="157"/>
      <c r="I218" s="157"/>
      <c r="J218" s="166"/>
    </row>
    <row r="219" spans="1:10" s="138" customFormat="1" ht="15" hidden="1">
      <c r="A219" s="170"/>
      <c r="B219" s="167"/>
      <c r="D219" s="140"/>
      <c r="E219" s="199"/>
      <c r="H219" s="157"/>
      <c r="I219" s="157"/>
      <c r="J219" s="166"/>
    </row>
    <row r="220" spans="1:10" s="138" customFormat="1" ht="15" hidden="1">
      <c r="A220" s="170"/>
      <c r="B220" s="156"/>
      <c r="D220" s="140"/>
      <c r="E220" s="199"/>
      <c r="H220" s="157"/>
      <c r="I220" s="157"/>
      <c r="J220" s="166"/>
    </row>
    <row r="221" spans="1:10" s="138" customFormat="1" ht="15" hidden="1">
      <c r="A221" s="170"/>
      <c r="B221" s="156"/>
      <c r="D221" s="140"/>
      <c r="E221" s="199"/>
      <c r="H221" s="157"/>
      <c r="I221" s="157"/>
      <c r="J221" s="166"/>
    </row>
    <row r="222" spans="1:10" s="138" customFormat="1" ht="15" hidden="1">
      <c r="A222" s="170"/>
      <c r="B222" s="156"/>
      <c r="D222" s="140"/>
      <c r="E222" s="199"/>
      <c r="H222" s="157"/>
      <c r="I222" s="157"/>
      <c r="J222" s="129"/>
    </row>
    <row r="223" spans="1:10" s="138" customFormat="1" ht="15" hidden="1">
      <c r="A223" s="170"/>
      <c r="B223" s="156"/>
      <c r="D223" s="140"/>
      <c r="E223" s="199"/>
      <c r="H223" s="157"/>
      <c r="I223" s="157"/>
      <c r="J223" s="166"/>
    </row>
    <row r="224" spans="1:10" s="138" customFormat="1" ht="15" hidden="1">
      <c r="A224" s="170"/>
      <c r="B224" s="156"/>
      <c r="D224" s="140"/>
      <c r="E224" s="199"/>
      <c r="H224" s="157"/>
      <c r="I224" s="157"/>
      <c r="J224" s="129"/>
    </row>
    <row r="225" spans="1:10" s="138" customFormat="1" ht="15" hidden="1">
      <c r="A225" s="170"/>
      <c r="B225" s="156"/>
      <c r="D225" s="140"/>
      <c r="E225" s="199"/>
      <c r="H225" s="157"/>
      <c r="I225" s="157"/>
      <c r="J225" s="159"/>
    </row>
    <row r="226" spans="1:10" s="138" customFormat="1" ht="15" hidden="1">
      <c r="A226" s="170"/>
      <c r="B226" s="156"/>
      <c r="D226" s="140"/>
      <c r="E226" s="199"/>
      <c r="H226" s="157"/>
      <c r="I226" s="157"/>
      <c r="J226" s="159"/>
    </row>
    <row r="227" spans="1:10" s="138" customFormat="1" ht="15" hidden="1">
      <c r="A227" s="170"/>
      <c r="B227" s="156"/>
      <c r="D227" s="140"/>
      <c r="E227" s="199"/>
      <c r="H227" s="157"/>
      <c r="I227" s="157"/>
      <c r="J227" s="129"/>
    </row>
    <row r="228" spans="1:10" s="138" customFormat="1" ht="15" hidden="1">
      <c r="A228" s="170"/>
      <c r="B228" s="156"/>
      <c r="D228" s="140"/>
      <c r="E228" s="199"/>
      <c r="H228" s="157"/>
      <c r="I228" s="157"/>
      <c r="J228" s="129"/>
    </row>
    <row r="229" spans="1:10" s="138" customFormat="1" ht="15" hidden="1">
      <c r="A229" s="170"/>
      <c r="B229" s="156"/>
      <c r="D229" s="140"/>
      <c r="E229" s="199"/>
      <c r="H229" s="157"/>
      <c r="I229" s="157"/>
      <c r="J229" s="129"/>
    </row>
    <row r="230" spans="1:10" s="138" customFormat="1" ht="15" hidden="1">
      <c r="A230" s="170"/>
      <c r="B230" s="156"/>
      <c r="D230" s="140"/>
      <c r="E230" s="199"/>
      <c r="H230" s="157"/>
      <c r="I230" s="157"/>
      <c r="J230" s="129"/>
    </row>
    <row r="231" spans="1:10" s="138" customFormat="1" ht="15" hidden="1">
      <c r="A231" s="170"/>
      <c r="B231" s="156"/>
      <c r="D231" s="140"/>
      <c r="E231" s="199"/>
      <c r="H231" s="157"/>
      <c r="I231" s="157"/>
      <c r="J231" s="129"/>
    </row>
    <row r="232" spans="1:10" s="138" customFormat="1" ht="15" hidden="1">
      <c r="A232" s="170"/>
      <c r="B232" s="156"/>
      <c r="D232" s="140"/>
      <c r="E232" s="199"/>
      <c r="H232" s="157"/>
      <c r="I232" s="157"/>
      <c r="J232" s="166"/>
    </row>
    <row r="233" spans="1:10" s="138" customFormat="1" ht="15" hidden="1">
      <c r="A233" s="170"/>
      <c r="B233" s="156"/>
      <c r="D233" s="140"/>
      <c r="E233" s="199"/>
      <c r="H233" s="157"/>
      <c r="I233" s="157"/>
      <c r="J233" s="159"/>
    </row>
    <row r="234" spans="1:10" s="138" customFormat="1" ht="15" hidden="1">
      <c r="A234" s="170"/>
      <c r="B234" s="156"/>
      <c r="D234" s="140"/>
      <c r="E234" s="199"/>
      <c r="H234" s="157"/>
      <c r="I234" s="157"/>
      <c r="J234" s="159"/>
    </row>
    <row r="235" spans="1:10" s="138" customFormat="1" ht="15" hidden="1">
      <c r="A235" s="170"/>
      <c r="B235" s="156"/>
      <c r="D235" s="140"/>
      <c r="E235" s="199"/>
      <c r="H235" s="157"/>
      <c r="I235" s="157"/>
      <c r="J235" s="159"/>
    </row>
    <row r="236" spans="1:10" s="138" customFormat="1" ht="15" hidden="1">
      <c r="A236" s="170"/>
      <c r="B236" s="156"/>
      <c r="D236" s="140"/>
      <c r="E236" s="199"/>
      <c r="H236" s="157"/>
      <c r="I236" s="157"/>
      <c r="J236" s="159"/>
    </row>
    <row r="237" spans="1:10" s="138" customFormat="1" ht="15" hidden="1">
      <c r="A237" s="170"/>
      <c r="B237" s="156"/>
      <c r="D237" s="140"/>
      <c r="E237" s="199"/>
      <c r="H237" s="157"/>
      <c r="I237" s="157"/>
      <c r="J237" s="129"/>
    </row>
    <row r="238" spans="1:10" s="138" customFormat="1" ht="15" hidden="1">
      <c r="A238" s="170"/>
      <c r="B238" s="156"/>
      <c r="D238" s="140"/>
      <c r="E238" s="199"/>
      <c r="H238" s="157"/>
      <c r="I238" s="157"/>
      <c r="J238" s="159"/>
    </row>
    <row r="239" spans="1:10" s="138" customFormat="1" ht="15" hidden="1">
      <c r="A239" s="170"/>
      <c r="B239" s="156"/>
      <c r="D239" s="140"/>
      <c r="E239" s="199"/>
      <c r="H239" s="157"/>
      <c r="I239" s="157"/>
      <c r="J239" s="159"/>
    </row>
    <row r="240" spans="1:10" s="138" customFormat="1" ht="15" hidden="1">
      <c r="A240" s="170"/>
      <c r="B240" s="156"/>
      <c r="D240" s="140"/>
      <c r="E240" s="199"/>
      <c r="H240" s="157"/>
      <c r="I240" s="157"/>
      <c r="J240" s="159"/>
    </row>
    <row r="241" spans="1:10" s="138" customFormat="1" ht="15" hidden="1">
      <c r="A241" s="170"/>
      <c r="B241" s="156"/>
      <c r="D241" s="140"/>
      <c r="E241" s="199"/>
      <c r="H241" s="157"/>
      <c r="I241" s="157"/>
      <c r="J241" s="166"/>
    </row>
    <row r="242" spans="1:10" s="138" customFormat="1" ht="15" hidden="1">
      <c r="A242" s="170"/>
      <c r="B242" s="156"/>
      <c r="D242" s="140"/>
      <c r="E242" s="199"/>
      <c r="H242" s="157"/>
      <c r="I242" s="157"/>
      <c r="J242" s="159"/>
    </row>
    <row r="243" spans="1:10" s="138" customFormat="1" ht="15" hidden="1">
      <c r="A243" s="170"/>
      <c r="B243" s="156"/>
      <c r="D243" s="140"/>
      <c r="E243" s="199"/>
      <c r="H243" s="157"/>
      <c r="I243" s="157"/>
      <c r="J243" s="159"/>
    </row>
    <row r="244" spans="1:10" s="138" customFormat="1" ht="15" hidden="1">
      <c r="A244" s="170"/>
      <c r="B244" s="156"/>
      <c r="D244" s="140"/>
      <c r="E244" s="199"/>
      <c r="H244" s="157"/>
      <c r="I244" s="157"/>
      <c r="J244" s="129"/>
    </row>
    <row r="245" spans="1:10" s="138" customFormat="1" ht="15" hidden="1">
      <c r="A245" s="170"/>
      <c r="B245" s="156"/>
      <c r="D245" s="140"/>
      <c r="E245" s="199"/>
      <c r="H245" s="157"/>
      <c r="I245" s="157"/>
      <c r="J245" s="159"/>
    </row>
    <row r="246" spans="1:10" s="138" customFormat="1" ht="15" hidden="1">
      <c r="A246" s="170"/>
      <c r="B246" s="156"/>
      <c r="D246" s="140"/>
      <c r="E246" s="199"/>
      <c r="H246" s="157"/>
      <c r="I246" s="157"/>
      <c r="J246" s="159"/>
    </row>
    <row r="247" spans="1:10" s="138" customFormat="1" ht="15" hidden="1">
      <c r="A247" s="170"/>
      <c r="B247" s="156"/>
      <c r="D247" s="140"/>
      <c r="E247" s="199"/>
      <c r="H247" s="157"/>
      <c r="I247" s="157"/>
      <c r="J247" s="129"/>
    </row>
    <row r="248" spans="1:10" s="138" customFormat="1" ht="15" hidden="1">
      <c r="A248" s="170"/>
      <c r="B248" s="156"/>
      <c r="D248" s="140"/>
      <c r="E248" s="199"/>
      <c r="H248" s="157"/>
      <c r="I248" s="157"/>
      <c r="J248" s="159"/>
    </row>
    <row r="249" spans="1:10" s="138" customFormat="1" ht="15" hidden="1">
      <c r="A249" s="170"/>
      <c r="B249" s="156"/>
      <c r="D249" s="140"/>
      <c r="E249" s="199"/>
      <c r="H249" s="157"/>
      <c r="I249" s="157"/>
      <c r="J249" s="159"/>
    </row>
    <row r="250" spans="1:10" s="138" customFormat="1" ht="15" hidden="1">
      <c r="A250" s="170"/>
      <c r="B250" s="156"/>
      <c r="D250" s="140"/>
      <c r="E250" s="199"/>
      <c r="H250" s="157"/>
      <c r="I250" s="157"/>
      <c r="J250" s="129"/>
    </row>
    <row r="251" spans="1:10" s="138" customFormat="1" ht="15" hidden="1">
      <c r="A251" s="170"/>
      <c r="B251" s="156"/>
      <c r="D251" s="140"/>
      <c r="E251" s="199"/>
      <c r="H251" s="157"/>
      <c r="I251" s="157"/>
      <c r="J251" s="159"/>
    </row>
    <row r="252" spans="1:10" s="138" customFormat="1" ht="15" hidden="1">
      <c r="A252" s="170"/>
      <c r="B252" s="156"/>
      <c r="D252" s="140"/>
      <c r="E252" s="199"/>
      <c r="H252" s="157"/>
      <c r="I252" s="157"/>
      <c r="J252" s="129"/>
    </row>
    <row r="253" spans="1:10" s="138" customFormat="1" ht="15" hidden="1">
      <c r="A253" s="170"/>
      <c r="B253" s="156"/>
      <c r="D253" s="140"/>
      <c r="E253" s="199"/>
      <c r="H253" s="157"/>
      <c r="I253" s="157"/>
      <c r="J253" s="159"/>
    </row>
    <row r="254" spans="1:10" s="138" customFormat="1" ht="15" hidden="1">
      <c r="A254" s="170"/>
      <c r="B254" s="156"/>
      <c r="D254" s="140"/>
      <c r="E254" s="199"/>
      <c r="H254" s="157"/>
      <c r="I254" s="157"/>
      <c r="J254" s="159"/>
    </row>
    <row r="255" spans="1:10" s="138" customFormat="1" ht="15" hidden="1">
      <c r="A255" s="170"/>
      <c r="B255" s="156"/>
      <c r="D255" s="140"/>
      <c r="E255" s="199"/>
      <c r="H255" s="157"/>
      <c r="I255" s="157"/>
      <c r="J255" s="159"/>
    </row>
    <row r="256" spans="1:10" s="138" customFormat="1" ht="15" hidden="1">
      <c r="A256" s="170"/>
      <c r="B256" s="156"/>
      <c r="D256" s="140"/>
      <c r="E256" s="199"/>
      <c r="H256" s="157"/>
      <c r="I256" s="157"/>
      <c r="J256" s="159"/>
    </row>
    <row r="257" spans="1:10" s="138" customFormat="1" ht="15" hidden="1">
      <c r="A257" s="170"/>
      <c r="B257" s="156"/>
      <c r="D257" s="140"/>
      <c r="E257" s="199"/>
      <c r="H257" s="157"/>
      <c r="I257" s="157"/>
      <c r="J257" s="141"/>
    </row>
    <row r="258" spans="1:10" s="138" customFormat="1" ht="15" hidden="1">
      <c r="A258" s="170"/>
      <c r="B258" s="156"/>
      <c r="D258" s="140"/>
      <c r="E258" s="199"/>
      <c r="H258" s="157"/>
      <c r="I258" s="157"/>
      <c r="J258" s="159"/>
    </row>
    <row r="259" spans="1:10" s="138" customFormat="1" ht="15" hidden="1">
      <c r="A259" s="170"/>
      <c r="B259" s="156"/>
      <c r="D259" s="140"/>
      <c r="E259" s="199"/>
      <c r="H259" s="157"/>
      <c r="I259" s="157"/>
      <c r="J259" s="159"/>
    </row>
    <row r="260" spans="1:10" s="138" customFormat="1" ht="15" hidden="1">
      <c r="A260" s="170"/>
      <c r="B260" s="156"/>
      <c r="D260" s="140"/>
      <c r="E260" s="199"/>
      <c r="H260" s="157"/>
      <c r="I260" s="157"/>
      <c r="J260" s="159"/>
    </row>
    <row r="261" spans="1:10" s="138" customFormat="1" ht="15" hidden="1">
      <c r="A261" s="170"/>
      <c r="B261" s="156"/>
      <c r="D261" s="140"/>
      <c r="E261" s="199"/>
      <c r="H261" s="157"/>
      <c r="I261" s="157"/>
      <c r="J261" s="159"/>
    </row>
    <row r="262" spans="1:10" s="138" customFormat="1" ht="15" hidden="1">
      <c r="A262" s="170"/>
      <c r="B262" s="156"/>
      <c r="D262" s="140"/>
      <c r="E262" s="199"/>
      <c r="H262" s="157"/>
      <c r="I262" s="157"/>
      <c r="J262" s="159"/>
    </row>
    <row r="263" spans="1:10" s="138" customFormat="1" ht="15" hidden="1">
      <c r="A263" s="170"/>
      <c r="B263" s="156"/>
      <c r="D263" s="140"/>
      <c r="E263" s="199"/>
      <c r="H263" s="157"/>
      <c r="I263" s="157"/>
      <c r="J263" s="159"/>
    </row>
    <row r="264" spans="1:10" s="138" customFormat="1" ht="15" hidden="1">
      <c r="A264" s="170"/>
      <c r="B264" s="156"/>
      <c r="D264" s="140"/>
      <c r="E264" s="199"/>
      <c r="H264" s="157"/>
      <c r="I264" s="157"/>
      <c r="J264" s="159"/>
    </row>
    <row r="265" spans="1:10" s="138" customFormat="1" ht="15" hidden="1">
      <c r="A265" s="170"/>
      <c r="B265" s="156"/>
      <c r="D265" s="140"/>
      <c r="E265" s="199"/>
      <c r="H265" s="157"/>
      <c r="I265" s="157"/>
      <c r="J265" s="159"/>
    </row>
    <row r="266" spans="1:10" s="138" customFormat="1" ht="15" hidden="1">
      <c r="A266" s="170"/>
      <c r="B266" s="156"/>
      <c r="D266" s="140"/>
      <c r="E266" s="199"/>
      <c r="H266" s="157"/>
      <c r="I266" s="157"/>
      <c r="J266" s="159"/>
    </row>
    <row r="267" spans="1:10" s="138" customFormat="1" ht="15" hidden="1">
      <c r="A267" s="170"/>
      <c r="B267" s="156"/>
      <c r="D267" s="140"/>
      <c r="E267" s="199"/>
      <c r="H267" s="143"/>
      <c r="I267" s="143"/>
      <c r="J267" s="159"/>
    </row>
    <row r="268" spans="1:10" s="138" customFormat="1" ht="15" hidden="1">
      <c r="A268" s="170"/>
      <c r="B268" s="156"/>
      <c r="D268" s="140"/>
      <c r="E268" s="199"/>
      <c r="H268" s="143"/>
      <c r="I268" s="143"/>
      <c r="J268" s="159"/>
    </row>
    <row r="269" spans="1:10" s="138" customFormat="1" ht="15" hidden="1">
      <c r="A269" s="170"/>
      <c r="B269" s="156"/>
      <c r="D269" s="140"/>
      <c r="E269" s="199"/>
      <c r="H269" s="157"/>
      <c r="I269" s="157"/>
      <c r="J269" s="159"/>
    </row>
    <row r="270" spans="1:10" s="138" customFormat="1" ht="15" hidden="1">
      <c r="A270" s="170"/>
      <c r="B270" s="156"/>
      <c r="D270" s="140"/>
      <c r="E270" s="199"/>
      <c r="H270" s="157"/>
      <c r="I270" s="157"/>
      <c r="J270" s="159"/>
    </row>
    <row r="271" spans="1:10" s="138" customFormat="1" ht="15" hidden="1">
      <c r="A271" s="170"/>
      <c r="B271" s="156"/>
      <c r="D271" s="140"/>
      <c r="E271" s="199"/>
      <c r="H271" s="157"/>
      <c r="I271" s="157"/>
      <c r="J271" s="159"/>
    </row>
    <row r="272" spans="1:10" s="138" customFormat="1" ht="15" hidden="1">
      <c r="A272" s="170"/>
      <c r="B272" s="156"/>
      <c r="D272" s="140"/>
      <c r="E272" s="199"/>
      <c r="H272" s="157"/>
      <c r="I272" s="157"/>
      <c r="J272" s="159"/>
    </row>
    <row r="273" spans="1:10" s="138" customFormat="1" ht="15" hidden="1">
      <c r="A273" s="170"/>
      <c r="B273" s="156"/>
      <c r="D273" s="140"/>
      <c r="E273" s="199"/>
      <c r="H273" s="157"/>
      <c r="I273" s="157"/>
      <c r="J273" s="129"/>
    </row>
    <row r="274" spans="1:10" s="138" customFormat="1" ht="15" hidden="1">
      <c r="A274" s="170"/>
      <c r="B274" s="156"/>
      <c r="D274" s="140"/>
      <c r="E274" s="199"/>
      <c r="H274" s="157"/>
      <c r="I274" s="157"/>
      <c r="J274" s="129"/>
    </row>
    <row r="275" spans="1:10" s="138" customFormat="1" ht="15" hidden="1">
      <c r="A275" s="170"/>
      <c r="B275" s="156"/>
      <c r="D275" s="140"/>
      <c r="E275" s="199"/>
      <c r="H275" s="157"/>
      <c r="I275" s="157"/>
      <c r="J275" s="129"/>
    </row>
    <row r="276" spans="1:10" s="138" customFormat="1" ht="15" hidden="1">
      <c r="A276" s="170"/>
      <c r="B276" s="156"/>
      <c r="D276" s="140"/>
      <c r="E276" s="199"/>
      <c r="H276" s="157"/>
      <c r="I276" s="157"/>
      <c r="J276" s="129"/>
    </row>
    <row r="277" spans="1:10" s="138" customFormat="1" ht="15" hidden="1">
      <c r="A277" s="170"/>
      <c r="B277" s="156"/>
      <c r="D277" s="140"/>
      <c r="E277" s="199"/>
      <c r="H277" s="157"/>
      <c r="I277" s="157"/>
      <c r="J277" s="129"/>
    </row>
    <row r="278" spans="1:10" s="138" customFormat="1" ht="15" hidden="1">
      <c r="A278" s="170"/>
      <c r="B278" s="156"/>
      <c r="D278" s="140"/>
      <c r="E278" s="199"/>
      <c r="H278" s="157"/>
      <c r="I278" s="157"/>
      <c r="J278" s="129"/>
    </row>
    <row r="279" spans="1:10" s="138" customFormat="1" ht="15" hidden="1">
      <c r="A279" s="170"/>
      <c r="B279" s="156"/>
      <c r="D279" s="140"/>
      <c r="E279" s="199"/>
      <c r="H279" s="157"/>
      <c r="I279" s="157"/>
      <c r="J279" s="129"/>
    </row>
    <row r="280" spans="1:10" s="138" customFormat="1" ht="15" hidden="1">
      <c r="A280" s="170"/>
      <c r="B280" s="156"/>
      <c r="D280" s="140"/>
      <c r="E280" s="199"/>
      <c r="H280" s="157"/>
      <c r="I280" s="157"/>
      <c r="J280" s="129"/>
    </row>
    <row r="281" spans="1:10" s="138" customFormat="1" ht="15" hidden="1">
      <c r="A281" s="170"/>
      <c r="B281" s="156"/>
      <c r="D281" s="140"/>
      <c r="E281" s="199"/>
      <c r="H281" s="157"/>
      <c r="I281" s="157"/>
      <c r="J281" s="129"/>
    </row>
    <row r="282" spans="1:10" s="138" customFormat="1" ht="15" hidden="1">
      <c r="A282" s="170"/>
      <c r="B282" s="156"/>
      <c r="D282" s="140"/>
      <c r="E282" s="199"/>
      <c r="H282" s="157"/>
      <c r="I282" s="157"/>
      <c r="J282" s="129"/>
    </row>
    <row r="283" spans="1:10" s="138" customFormat="1" ht="15" hidden="1">
      <c r="A283" s="170"/>
      <c r="B283" s="156"/>
      <c r="D283" s="140"/>
      <c r="E283" s="199"/>
      <c r="H283" s="157"/>
      <c r="I283" s="157"/>
      <c r="J283" s="129"/>
    </row>
    <row r="284" spans="1:10" s="138" customFormat="1" ht="15" hidden="1">
      <c r="A284" s="170"/>
      <c r="B284" s="156"/>
      <c r="D284" s="140"/>
      <c r="E284" s="199"/>
      <c r="H284" s="157"/>
      <c r="I284" s="157"/>
      <c r="J284" s="129"/>
    </row>
    <row r="285" spans="1:10" s="138" customFormat="1" ht="15" hidden="1">
      <c r="A285" s="170"/>
      <c r="B285" s="156"/>
      <c r="D285" s="140"/>
      <c r="E285" s="199"/>
      <c r="H285" s="157"/>
      <c r="I285" s="157"/>
      <c r="J285" s="129"/>
    </row>
    <row r="286" spans="1:10" s="138" customFormat="1" ht="15" hidden="1">
      <c r="A286" s="170"/>
      <c r="B286" s="156"/>
      <c r="D286" s="140"/>
      <c r="E286" s="199"/>
      <c r="H286" s="157"/>
      <c r="I286" s="157"/>
      <c r="J286" s="129"/>
    </row>
    <row r="287" spans="1:10" s="138" customFormat="1" ht="15" hidden="1">
      <c r="A287" s="170"/>
      <c r="B287" s="156"/>
      <c r="D287" s="140"/>
      <c r="E287" s="199"/>
      <c r="H287" s="157"/>
      <c r="I287" s="157"/>
      <c r="J287" s="129"/>
    </row>
    <row r="288" spans="1:10" s="138" customFormat="1" ht="15" hidden="1">
      <c r="A288" s="170"/>
      <c r="B288" s="156"/>
      <c r="D288" s="140"/>
      <c r="E288" s="199"/>
      <c r="H288" s="168"/>
      <c r="I288" s="168"/>
      <c r="J288" s="129"/>
    </row>
    <row r="289" spans="1:10" s="138" customFormat="1" ht="15" hidden="1">
      <c r="A289" s="170"/>
      <c r="B289" s="156"/>
      <c r="D289" s="140"/>
      <c r="E289" s="199"/>
      <c r="H289" s="157"/>
      <c r="I289" s="157"/>
      <c r="J289" s="129"/>
    </row>
    <row r="290" spans="1:10" s="138" customFormat="1" ht="15" hidden="1">
      <c r="A290" s="170"/>
      <c r="B290" s="156"/>
      <c r="D290" s="140"/>
      <c r="E290" s="199"/>
      <c r="H290" s="157"/>
      <c r="I290" s="157"/>
      <c r="J290" s="129"/>
    </row>
    <row r="291" spans="1:10" s="138" customFormat="1" ht="15" hidden="1">
      <c r="A291" s="170"/>
      <c r="B291" s="156"/>
      <c r="D291" s="140"/>
      <c r="E291" s="199"/>
      <c r="H291" s="157"/>
      <c r="I291" s="157"/>
      <c r="J291" s="129"/>
    </row>
    <row r="292" spans="1:10" s="138" customFormat="1" ht="15" hidden="1">
      <c r="A292" s="170"/>
      <c r="B292" s="156"/>
      <c r="D292" s="140"/>
      <c r="E292" s="199"/>
      <c r="H292" s="157"/>
      <c r="I292" s="157"/>
      <c r="J292" s="129"/>
    </row>
    <row r="293" spans="1:10" s="138" customFormat="1" ht="15" hidden="1">
      <c r="A293" s="170"/>
      <c r="B293" s="156"/>
      <c r="D293" s="140"/>
      <c r="E293" s="199"/>
      <c r="H293" s="157"/>
      <c r="I293" s="157"/>
      <c r="J293" s="129"/>
    </row>
    <row r="294" spans="1:10" s="138" customFormat="1" ht="15" hidden="1">
      <c r="A294" s="170"/>
      <c r="B294" s="156"/>
      <c r="D294" s="140"/>
      <c r="E294" s="199"/>
      <c r="H294" s="157"/>
      <c r="I294" s="157"/>
      <c r="J294" s="129"/>
    </row>
    <row r="295" spans="1:10" s="138" customFormat="1" ht="15" hidden="1">
      <c r="A295" s="170"/>
      <c r="B295" s="156"/>
      <c r="D295" s="140"/>
      <c r="E295" s="199"/>
      <c r="H295" s="157"/>
      <c r="I295" s="157"/>
      <c r="J295" s="129"/>
    </row>
    <row r="296" spans="1:10" s="138" customFormat="1" ht="15" hidden="1">
      <c r="A296" s="170"/>
      <c r="B296" s="156"/>
      <c r="D296" s="140"/>
      <c r="E296" s="199"/>
      <c r="H296" s="157"/>
      <c r="I296" s="157"/>
      <c r="J296" s="129"/>
    </row>
    <row r="297" spans="1:10" s="138" customFormat="1" ht="15" hidden="1">
      <c r="A297" s="170"/>
      <c r="B297" s="156"/>
      <c r="D297" s="140"/>
      <c r="E297" s="199"/>
      <c r="H297" s="157"/>
      <c r="I297" s="157"/>
      <c r="J297" s="166"/>
    </row>
    <row r="298" spans="1:10" s="138" customFormat="1" ht="15" hidden="1">
      <c r="A298" s="170"/>
      <c r="B298" s="156"/>
      <c r="D298" s="140"/>
      <c r="E298" s="199"/>
      <c r="H298" s="157"/>
      <c r="I298" s="157"/>
      <c r="J298" s="166"/>
    </row>
    <row r="299" spans="1:10" s="138" customFormat="1" ht="15" hidden="1">
      <c r="A299" s="170"/>
      <c r="B299" s="156"/>
      <c r="D299" s="140"/>
      <c r="E299" s="199"/>
      <c r="H299" s="157"/>
      <c r="I299" s="157"/>
      <c r="J299" s="166"/>
    </row>
    <row r="300" spans="1:10" s="138" customFormat="1" ht="15" hidden="1">
      <c r="A300" s="170"/>
      <c r="B300" s="156"/>
      <c r="D300" s="140"/>
      <c r="E300" s="199"/>
      <c r="H300" s="157"/>
      <c r="I300" s="157"/>
      <c r="J300" s="166"/>
    </row>
    <row r="301" spans="1:10" s="138" customFormat="1" ht="15" hidden="1">
      <c r="A301" s="170"/>
      <c r="B301" s="156"/>
      <c r="D301" s="140"/>
      <c r="E301" s="199"/>
      <c r="H301" s="157"/>
      <c r="I301" s="157"/>
      <c r="J301" s="166"/>
    </row>
    <row r="302" spans="1:10" s="138" customFormat="1" ht="15" hidden="1">
      <c r="A302" s="170"/>
      <c r="B302" s="167"/>
      <c r="D302" s="140"/>
      <c r="E302" s="199"/>
      <c r="H302" s="157"/>
      <c r="I302" s="157"/>
      <c r="J302" s="166"/>
    </row>
    <row r="303" spans="1:10" s="138" customFormat="1" ht="15" hidden="1">
      <c r="A303" s="170"/>
      <c r="B303" s="156"/>
      <c r="D303" s="140"/>
      <c r="E303" s="199"/>
      <c r="H303" s="157"/>
      <c r="I303" s="157"/>
      <c r="J303" s="166"/>
    </row>
    <row r="304" spans="1:10" s="138" customFormat="1" ht="15" hidden="1">
      <c r="A304" s="170"/>
      <c r="B304" s="156"/>
      <c r="D304" s="140"/>
      <c r="E304" s="199"/>
      <c r="H304" s="157"/>
      <c r="I304" s="157"/>
      <c r="J304" s="166"/>
    </row>
    <row r="305" spans="1:10" s="138" customFormat="1" ht="15" hidden="1">
      <c r="A305" s="170"/>
      <c r="B305" s="156"/>
      <c r="D305" s="140"/>
      <c r="E305" s="199"/>
      <c r="H305" s="157"/>
      <c r="I305" s="157"/>
      <c r="J305" s="129"/>
    </row>
    <row r="306" spans="1:10" s="138" customFormat="1" ht="15" hidden="1">
      <c r="A306" s="170"/>
      <c r="B306" s="156"/>
      <c r="D306" s="140"/>
      <c r="E306" s="199"/>
      <c r="H306" s="157"/>
      <c r="I306" s="157"/>
      <c r="J306" s="166"/>
    </row>
    <row r="307" spans="1:10" s="138" customFormat="1" ht="15" hidden="1">
      <c r="A307" s="170"/>
      <c r="B307" s="156"/>
      <c r="D307" s="140"/>
      <c r="E307" s="199"/>
      <c r="H307" s="157"/>
      <c r="I307" s="157"/>
      <c r="J307" s="129"/>
    </row>
    <row r="308" spans="1:10" s="138" customFormat="1" ht="15" hidden="1">
      <c r="A308" s="170"/>
      <c r="B308" s="156"/>
      <c r="D308" s="140"/>
      <c r="E308" s="199"/>
      <c r="H308" s="157"/>
      <c r="I308" s="157"/>
      <c r="J308" s="159"/>
    </row>
    <row r="309" spans="1:10" s="138" customFormat="1" ht="15" hidden="1">
      <c r="A309" s="170"/>
      <c r="B309" s="156"/>
      <c r="D309" s="140"/>
      <c r="E309" s="199"/>
      <c r="H309" s="157"/>
      <c r="I309" s="157"/>
      <c r="J309" s="159"/>
    </row>
    <row r="310" spans="1:10" s="138" customFormat="1" ht="15" hidden="1">
      <c r="A310" s="170"/>
      <c r="B310" s="156"/>
      <c r="D310" s="140"/>
      <c r="E310" s="199"/>
      <c r="H310" s="157"/>
      <c r="I310" s="157"/>
      <c r="J310" s="129"/>
    </row>
    <row r="311" spans="1:10" s="138" customFormat="1" ht="15" hidden="1">
      <c r="A311" s="170"/>
      <c r="B311" s="156"/>
      <c r="D311" s="140"/>
      <c r="E311" s="199"/>
      <c r="H311" s="157"/>
      <c r="I311" s="157"/>
      <c r="J311" s="129"/>
    </row>
    <row r="312" spans="1:10" s="138" customFormat="1" ht="15" hidden="1">
      <c r="A312" s="170"/>
      <c r="B312" s="156"/>
      <c r="D312" s="140"/>
      <c r="E312" s="199"/>
      <c r="H312" s="157"/>
      <c r="I312" s="157"/>
      <c r="J312" s="129"/>
    </row>
    <row r="313" spans="1:10" s="138" customFormat="1" ht="15" hidden="1">
      <c r="A313" s="170"/>
      <c r="B313" s="156"/>
      <c r="D313" s="140"/>
      <c r="E313" s="199"/>
      <c r="H313" s="157"/>
      <c r="I313" s="157"/>
      <c r="J313" s="129"/>
    </row>
    <row r="314" spans="1:10" s="138" customFormat="1" ht="15" hidden="1">
      <c r="A314" s="170"/>
      <c r="B314" s="156"/>
      <c r="D314" s="140"/>
      <c r="E314" s="199"/>
      <c r="H314" s="157"/>
      <c r="I314" s="157"/>
      <c r="J314" s="129"/>
    </row>
    <row r="315" spans="1:10" s="138" customFormat="1" ht="15" hidden="1">
      <c r="A315" s="170"/>
      <c r="B315" s="156"/>
      <c r="D315" s="140"/>
      <c r="E315" s="199"/>
      <c r="H315" s="157"/>
      <c r="I315" s="157"/>
      <c r="J315" s="166"/>
    </row>
    <row r="316" spans="1:10" s="138" customFormat="1" ht="15" hidden="1">
      <c r="A316" s="170"/>
      <c r="B316" s="156"/>
      <c r="D316" s="140"/>
      <c r="E316" s="199"/>
      <c r="H316" s="157"/>
      <c r="I316" s="157"/>
      <c r="J316" s="159"/>
    </row>
    <row r="317" spans="1:10" s="138" customFormat="1" ht="15" hidden="1">
      <c r="A317" s="170"/>
      <c r="B317" s="156"/>
      <c r="D317" s="140"/>
      <c r="E317" s="199"/>
      <c r="H317" s="157"/>
      <c r="I317" s="157"/>
      <c r="J317" s="159"/>
    </row>
    <row r="318" spans="1:10" s="138" customFormat="1" ht="15" hidden="1">
      <c r="A318" s="170"/>
      <c r="B318" s="156"/>
      <c r="D318" s="140"/>
      <c r="E318" s="199"/>
      <c r="H318" s="157"/>
      <c r="I318" s="157"/>
      <c r="J318" s="159"/>
    </row>
    <row r="319" spans="1:10" s="138" customFormat="1" ht="15" hidden="1">
      <c r="A319" s="170"/>
      <c r="B319" s="156"/>
      <c r="D319" s="140"/>
      <c r="E319" s="199"/>
      <c r="H319" s="157"/>
      <c r="I319" s="157"/>
      <c r="J319" s="159"/>
    </row>
    <row r="320" spans="1:10" s="138" customFormat="1" ht="15" hidden="1">
      <c r="A320" s="170"/>
      <c r="B320" s="156"/>
      <c r="D320" s="140"/>
      <c r="E320" s="199"/>
      <c r="H320" s="157"/>
      <c r="I320" s="157"/>
      <c r="J320" s="129"/>
    </row>
    <row r="321" spans="1:10" s="138" customFormat="1" ht="15" hidden="1">
      <c r="A321" s="170"/>
      <c r="B321" s="156"/>
      <c r="D321" s="140"/>
      <c r="E321" s="199"/>
      <c r="H321" s="157"/>
      <c r="I321" s="157"/>
      <c r="J321" s="159"/>
    </row>
    <row r="322" spans="1:10" s="138" customFormat="1" ht="15" hidden="1">
      <c r="A322" s="170"/>
      <c r="B322" s="156"/>
      <c r="D322" s="140"/>
      <c r="E322" s="199"/>
      <c r="H322" s="157"/>
      <c r="I322" s="157"/>
      <c r="J322" s="159"/>
    </row>
    <row r="323" spans="1:10" s="138" customFormat="1" ht="15" hidden="1">
      <c r="A323" s="170"/>
      <c r="B323" s="156"/>
      <c r="D323" s="140"/>
      <c r="E323" s="199"/>
      <c r="H323" s="157"/>
      <c r="I323" s="157"/>
      <c r="J323" s="159"/>
    </row>
    <row r="324" spans="1:10" s="138" customFormat="1" ht="15" hidden="1">
      <c r="A324" s="170"/>
      <c r="B324" s="156"/>
      <c r="D324" s="140"/>
      <c r="E324" s="199"/>
      <c r="H324" s="157"/>
      <c r="I324" s="157"/>
      <c r="J324" s="166"/>
    </row>
    <row r="325" spans="1:10" s="138" customFormat="1" ht="15" hidden="1">
      <c r="A325" s="170"/>
      <c r="B325" s="156"/>
      <c r="D325" s="140"/>
      <c r="E325" s="199"/>
      <c r="H325" s="157"/>
      <c r="I325" s="157"/>
      <c r="J325" s="159"/>
    </row>
    <row r="326" spans="1:10" s="138" customFormat="1" ht="15" hidden="1">
      <c r="A326" s="170"/>
      <c r="B326" s="156"/>
      <c r="D326" s="140"/>
      <c r="E326" s="199"/>
      <c r="H326" s="157"/>
      <c r="I326" s="157"/>
      <c r="J326" s="159"/>
    </row>
    <row r="327" spans="1:10" s="138" customFormat="1" ht="15" hidden="1">
      <c r="A327" s="170"/>
      <c r="B327" s="156"/>
      <c r="D327" s="140"/>
      <c r="E327" s="199"/>
      <c r="H327" s="157"/>
      <c r="I327" s="157"/>
      <c r="J327" s="129"/>
    </row>
    <row r="328" spans="1:10" s="138" customFormat="1" ht="15" hidden="1">
      <c r="A328" s="170"/>
      <c r="B328" s="156"/>
      <c r="D328" s="140"/>
      <c r="E328" s="199"/>
      <c r="H328" s="157"/>
      <c r="I328" s="157"/>
      <c r="J328" s="159"/>
    </row>
    <row r="329" spans="1:10" s="138" customFormat="1" ht="15" hidden="1">
      <c r="A329" s="170"/>
      <c r="B329" s="156"/>
      <c r="D329" s="140"/>
      <c r="E329" s="199"/>
      <c r="H329" s="157"/>
      <c r="I329" s="157"/>
      <c r="J329" s="159"/>
    </row>
    <row r="330" spans="1:10" s="138" customFormat="1" ht="15" hidden="1">
      <c r="A330" s="170"/>
      <c r="B330" s="156"/>
      <c r="D330" s="140"/>
      <c r="E330" s="199"/>
      <c r="H330" s="157"/>
      <c r="I330" s="157"/>
      <c r="J330" s="129"/>
    </row>
    <row r="331" spans="1:10" s="138" customFormat="1" ht="15" hidden="1">
      <c r="A331" s="170"/>
      <c r="B331" s="156"/>
      <c r="D331" s="140"/>
      <c r="E331" s="199"/>
      <c r="H331" s="157"/>
      <c r="I331" s="157"/>
      <c r="J331" s="159"/>
    </row>
    <row r="332" spans="1:10" s="138" customFormat="1" ht="15" hidden="1">
      <c r="A332" s="170"/>
      <c r="B332" s="156"/>
      <c r="D332" s="140"/>
      <c r="E332" s="199"/>
      <c r="H332" s="157"/>
      <c r="I332" s="157"/>
      <c r="J332" s="159"/>
    </row>
    <row r="333" spans="1:10" s="138" customFormat="1" ht="15" hidden="1">
      <c r="A333" s="170"/>
      <c r="B333" s="156"/>
      <c r="D333" s="140"/>
      <c r="E333" s="199"/>
      <c r="H333" s="157"/>
      <c r="I333" s="157"/>
      <c r="J333" s="129"/>
    </row>
    <row r="334" spans="1:10" s="138" customFormat="1" ht="15" hidden="1">
      <c r="A334" s="170"/>
      <c r="B334" s="156"/>
      <c r="D334" s="140"/>
      <c r="E334" s="199"/>
      <c r="H334" s="157"/>
      <c r="I334" s="157"/>
      <c r="J334" s="159"/>
    </row>
    <row r="335" spans="1:10" s="138" customFormat="1" ht="15" hidden="1">
      <c r="A335" s="170"/>
      <c r="B335" s="156"/>
      <c r="D335" s="140"/>
      <c r="E335" s="199"/>
      <c r="H335" s="157"/>
      <c r="I335" s="157"/>
      <c r="J335" s="129"/>
    </row>
    <row r="336" spans="1:10" s="138" customFormat="1" ht="15" hidden="1">
      <c r="A336" s="170"/>
      <c r="B336" s="156"/>
      <c r="D336" s="140"/>
      <c r="E336" s="199"/>
      <c r="H336" s="157"/>
      <c r="I336" s="157"/>
      <c r="J336" s="159"/>
    </row>
    <row r="337" spans="1:10" s="138" customFormat="1" ht="15" hidden="1">
      <c r="A337" s="170"/>
      <c r="B337" s="156"/>
      <c r="D337" s="140"/>
      <c r="E337" s="199"/>
      <c r="H337" s="157"/>
      <c r="I337" s="157"/>
      <c r="J337" s="159"/>
    </row>
    <row r="338" spans="1:10" s="138" customFormat="1" ht="15" hidden="1">
      <c r="A338" s="170"/>
      <c r="B338" s="156"/>
      <c r="D338" s="140"/>
      <c r="E338" s="199"/>
      <c r="H338" s="157"/>
      <c r="I338" s="157"/>
      <c r="J338" s="159"/>
    </row>
    <row r="339" spans="1:10" s="138" customFormat="1" ht="15" hidden="1">
      <c r="A339" s="170"/>
      <c r="B339" s="156"/>
      <c r="D339" s="140"/>
      <c r="E339" s="199"/>
      <c r="H339" s="157"/>
      <c r="I339" s="157"/>
      <c r="J339" s="159"/>
    </row>
    <row r="340" spans="1:10" s="138" customFormat="1" ht="15" hidden="1">
      <c r="A340" s="170"/>
      <c r="B340" s="169"/>
      <c r="D340" s="140"/>
      <c r="E340" s="199"/>
      <c r="H340" s="157"/>
      <c r="I340" s="157"/>
      <c r="J340" s="159"/>
    </row>
    <row r="341" spans="1:10" s="138" customFormat="1" ht="15" hidden="1">
      <c r="A341" s="170"/>
      <c r="B341" s="156"/>
      <c r="D341" s="140"/>
      <c r="E341" s="199"/>
      <c r="H341" s="157"/>
      <c r="I341" s="157"/>
      <c r="J341" s="159"/>
    </row>
    <row r="342" spans="1:10" s="138" customFormat="1" ht="15" hidden="1">
      <c r="A342" s="170"/>
      <c r="B342" s="156"/>
      <c r="D342" s="140"/>
      <c r="E342" s="199"/>
      <c r="H342" s="157"/>
      <c r="I342" s="157"/>
      <c r="J342" s="159"/>
    </row>
    <row r="343" spans="1:10" s="138" customFormat="1" ht="15" hidden="1">
      <c r="A343" s="170"/>
      <c r="B343" s="156"/>
      <c r="D343" s="140"/>
      <c r="E343" s="199"/>
      <c r="H343" s="157"/>
      <c r="I343" s="157"/>
      <c r="J343" s="159"/>
    </row>
    <row r="344" spans="1:10" s="138" customFormat="1" ht="15" hidden="1">
      <c r="A344" s="170"/>
      <c r="B344" s="156"/>
      <c r="D344" s="140"/>
      <c r="E344" s="199"/>
      <c r="H344" s="157"/>
      <c r="I344" s="157"/>
      <c r="J344" s="159"/>
    </row>
    <row r="345" spans="1:10" s="138" customFormat="1" ht="15" hidden="1">
      <c r="A345" s="170"/>
      <c r="B345" s="156"/>
      <c r="D345" s="140"/>
      <c r="E345" s="199"/>
      <c r="H345" s="157"/>
      <c r="I345" s="157"/>
      <c r="J345" s="159"/>
    </row>
    <row r="346" spans="1:10" s="138" customFormat="1" ht="15" hidden="1">
      <c r="A346" s="170"/>
      <c r="B346" s="156"/>
      <c r="D346" s="140"/>
      <c r="E346" s="199"/>
      <c r="H346" s="157"/>
      <c r="I346" s="157"/>
      <c r="J346" s="159"/>
    </row>
    <row r="347" spans="1:10" s="138" customFormat="1" ht="15" hidden="1">
      <c r="A347" s="170"/>
      <c r="B347" s="156"/>
      <c r="D347" s="140"/>
      <c r="E347" s="199"/>
      <c r="H347" s="157"/>
      <c r="I347" s="157"/>
      <c r="J347" s="159"/>
    </row>
    <row r="348" spans="1:10" s="138" customFormat="1" ht="15" hidden="1">
      <c r="A348" s="170"/>
      <c r="B348" s="156"/>
      <c r="D348" s="140"/>
      <c r="E348" s="199"/>
      <c r="H348" s="157"/>
      <c r="I348" s="157"/>
      <c r="J348" s="159"/>
    </row>
    <row r="349" spans="1:10" s="138" customFormat="1" ht="15" hidden="1">
      <c r="A349" s="170"/>
      <c r="B349" s="156"/>
      <c r="D349" s="140"/>
      <c r="E349" s="199"/>
      <c r="H349" s="157"/>
      <c r="I349" s="157"/>
      <c r="J349" s="159"/>
    </row>
    <row r="350" spans="1:10" s="138" customFormat="1" ht="15" hidden="1">
      <c r="A350" s="170"/>
      <c r="B350" s="156"/>
      <c r="D350" s="140"/>
      <c r="E350" s="199"/>
      <c r="H350" s="143"/>
      <c r="I350" s="143"/>
      <c r="J350" s="159"/>
    </row>
    <row r="351" spans="1:10" s="138" customFormat="1" ht="15" hidden="1">
      <c r="A351" s="170"/>
      <c r="B351" s="156"/>
      <c r="D351" s="140"/>
      <c r="E351" s="199"/>
      <c r="H351" s="143"/>
      <c r="I351" s="143"/>
      <c r="J351" s="159"/>
    </row>
    <row r="352" spans="1:10" s="138" customFormat="1" ht="15" hidden="1">
      <c r="A352" s="170"/>
      <c r="B352" s="156"/>
      <c r="D352" s="140"/>
      <c r="E352" s="199"/>
      <c r="H352" s="157"/>
      <c r="I352" s="157"/>
      <c r="J352" s="159"/>
    </row>
    <row r="353" spans="1:10" s="138" customFormat="1" ht="15" hidden="1">
      <c r="A353" s="170"/>
      <c r="B353" s="156"/>
      <c r="D353" s="140"/>
      <c r="E353" s="199"/>
      <c r="H353" s="157"/>
      <c r="I353" s="157"/>
      <c r="J353" s="159"/>
    </row>
    <row r="354" spans="1:10" s="138" customFormat="1" ht="15" hidden="1">
      <c r="A354" s="170"/>
      <c r="B354" s="156"/>
      <c r="D354" s="140"/>
      <c r="E354" s="199"/>
      <c r="H354" s="157"/>
      <c r="I354" s="157"/>
      <c r="J354" s="159"/>
    </row>
    <row r="355" spans="1:10" s="138" customFormat="1" ht="15" hidden="1">
      <c r="A355" s="170"/>
      <c r="B355" s="156"/>
      <c r="D355" s="140"/>
      <c r="E355" s="199"/>
      <c r="H355" s="157"/>
      <c r="I355" s="157"/>
      <c r="J355" s="159"/>
    </row>
    <row r="356" spans="1:10" s="138" customFormat="1" ht="15" hidden="1">
      <c r="A356" s="170"/>
      <c r="B356" s="156"/>
      <c r="D356" s="140"/>
      <c r="E356" s="199"/>
      <c r="H356" s="157"/>
      <c r="I356" s="157"/>
      <c r="J356" s="129"/>
    </row>
    <row r="357" spans="1:10" s="138" customFormat="1" ht="15" hidden="1">
      <c r="A357" s="170"/>
      <c r="B357" s="156"/>
      <c r="D357" s="140"/>
      <c r="E357" s="199"/>
      <c r="H357" s="157"/>
      <c r="I357" s="157"/>
      <c r="J357" s="129"/>
    </row>
    <row r="358" spans="1:10" s="138" customFormat="1" ht="15" hidden="1">
      <c r="A358" s="170"/>
      <c r="B358" s="156"/>
      <c r="D358" s="140"/>
      <c r="E358" s="199"/>
      <c r="H358" s="157"/>
      <c r="I358" s="157"/>
      <c r="J358" s="129"/>
    </row>
    <row r="359" spans="1:10" s="138" customFormat="1" ht="15" hidden="1">
      <c r="A359" s="170"/>
      <c r="B359" s="156"/>
      <c r="D359" s="140"/>
      <c r="E359" s="199"/>
      <c r="H359" s="157"/>
      <c r="I359" s="157"/>
      <c r="J359" s="129"/>
    </row>
    <row r="360" spans="1:10" s="138" customFormat="1" ht="15" hidden="1">
      <c r="A360" s="170"/>
      <c r="B360" s="156"/>
      <c r="D360" s="140"/>
      <c r="E360" s="199"/>
      <c r="F360" s="170"/>
      <c r="G360" s="170"/>
      <c r="H360" s="157"/>
      <c r="I360" s="157"/>
      <c r="J360" s="129"/>
    </row>
    <row r="361" spans="1:10" s="138" customFormat="1" ht="15" hidden="1">
      <c r="A361" s="170"/>
      <c r="B361" s="156"/>
      <c r="D361" s="140"/>
      <c r="E361" s="199"/>
      <c r="H361" s="157"/>
      <c r="I361" s="157"/>
      <c r="J361" s="129"/>
    </row>
    <row r="362" spans="1:10" s="138" customFormat="1" ht="15" hidden="1">
      <c r="A362" s="170"/>
      <c r="B362" s="156"/>
      <c r="D362" s="140"/>
      <c r="E362" s="199"/>
      <c r="H362" s="157"/>
      <c r="I362" s="157"/>
      <c r="J362" s="129"/>
    </row>
    <row r="363" spans="1:10" s="138" customFormat="1" ht="15" hidden="1">
      <c r="A363" s="170"/>
      <c r="B363" s="156"/>
      <c r="D363" s="140"/>
      <c r="E363" s="199"/>
      <c r="H363" s="157"/>
      <c r="I363" s="157"/>
      <c r="J363" s="129"/>
    </row>
    <row r="364" spans="1:10" s="138" customFormat="1" ht="15" hidden="1">
      <c r="A364" s="170"/>
      <c r="B364" s="156"/>
      <c r="D364" s="140"/>
      <c r="E364" s="199"/>
      <c r="H364" s="157"/>
      <c r="I364" s="157"/>
      <c r="J364" s="129"/>
    </row>
    <row r="365" spans="1:10" s="138" customFormat="1" ht="15" hidden="1">
      <c r="A365" s="170"/>
      <c r="B365" s="156"/>
      <c r="D365" s="140"/>
      <c r="E365" s="199"/>
      <c r="H365" s="157"/>
      <c r="I365" s="157"/>
      <c r="J365" s="129"/>
    </row>
    <row r="366" spans="1:10" s="138" customFormat="1" ht="15" hidden="1">
      <c r="A366" s="170"/>
      <c r="B366" s="156"/>
      <c r="D366" s="140"/>
      <c r="E366" s="199"/>
      <c r="H366" s="157"/>
      <c r="I366" s="157"/>
      <c r="J366" s="129"/>
    </row>
    <row r="367" spans="1:10" s="138" customFormat="1" ht="15" hidden="1">
      <c r="A367" s="170"/>
      <c r="B367" s="156"/>
      <c r="D367" s="140"/>
      <c r="E367" s="199"/>
      <c r="H367" s="157"/>
      <c r="I367" s="157"/>
      <c r="J367" s="129"/>
    </row>
    <row r="368" spans="1:10" s="138" customFormat="1" ht="15" hidden="1">
      <c r="A368" s="170"/>
      <c r="B368" s="156"/>
      <c r="D368" s="140"/>
      <c r="E368" s="199"/>
      <c r="H368" s="157"/>
      <c r="I368" s="157"/>
      <c r="J368" s="129"/>
    </row>
    <row r="369" spans="1:10" s="138" customFormat="1" ht="15" hidden="1">
      <c r="A369" s="170"/>
      <c r="B369" s="156"/>
      <c r="D369" s="140"/>
      <c r="E369" s="199"/>
      <c r="H369" s="157"/>
      <c r="I369" s="157"/>
      <c r="J369" s="129"/>
    </row>
    <row r="370" spans="1:10" s="138" customFormat="1" ht="15" hidden="1">
      <c r="A370" s="170"/>
      <c r="B370" s="156"/>
      <c r="D370" s="140"/>
      <c r="E370" s="199"/>
      <c r="H370" s="157"/>
      <c r="I370" s="157"/>
      <c r="J370" s="129"/>
    </row>
    <row r="371" spans="1:10" s="138" customFormat="1" ht="15" hidden="1">
      <c r="A371" s="170"/>
      <c r="B371" s="156"/>
      <c r="D371" s="140"/>
      <c r="E371" s="199"/>
      <c r="H371" s="168"/>
      <c r="I371" s="168"/>
      <c r="J371" s="129"/>
    </row>
    <row r="372" spans="1:10" s="138" customFormat="1" ht="15" hidden="1">
      <c r="A372" s="170"/>
      <c r="B372" s="156"/>
      <c r="D372" s="140"/>
      <c r="E372" s="199"/>
      <c r="H372" s="157"/>
      <c r="I372" s="157"/>
      <c r="J372" s="129"/>
    </row>
    <row r="373" spans="1:10" s="138" customFormat="1" ht="15" hidden="1">
      <c r="A373" s="170"/>
      <c r="B373" s="156"/>
      <c r="D373" s="140"/>
      <c r="E373" s="199"/>
      <c r="H373" s="157"/>
      <c r="I373" s="157"/>
      <c r="J373" s="129"/>
    </row>
    <row r="374" spans="1:10" s="138" customFormat="1" ht="15" hidden="1">
      <c r="A374" s="170"/>
      <c r="B374" s="156"/>
      <c r="D374" s="140"/>
      <c r="E374" s="199"/>
      <c r="H374" s="157"/>
      <c r="I374" s="157"/>
      <c r="J374" s="129"/>
    </row>
    <row r="375" spans="1:10" s="138" customFormat="1" ht="15" hidden="1">
      <c r="A375" s="170"/>
      <c r="B375" s="156"/>
      <c r="D375" s="140"/>
      <c r="E375" s="199"/>
      <c r="H375" s="157"/>
      <c r="I375" s="157"/>
      <c r="J375" s="129"/>
    </row>
    <row r="376" spans="1:10" s="138" customFormat="1" ht="15" hidden="1">
      <c r="A376" s="170"/>
      <c r="B376" s="156"/>
      <c r="D376" s="140"/>
      <c r="E376" s="199"/>
      <c r="H376" s="157"/>
      <c r="I376" s="157"/>
      <c r="J376" s="129"/>
    </row>
    <row r="377" spans="1:10" s="138" customFormat="1" ht="15" hidden="1">
      <c r="A377" s="170"/>
      <c r="B377" s="156"/>
      <c r="D377" s="140"/>
      <c r="E377" s="199"/>
      <c r="H377" s="157"/>
      <c r="I377" s="157"/>
      <c r="J377" s="129"/>
    </row>
    <row r="378" spans="1:10" s="138" customFormat="1" ht="15" hidden="1">
      <c r="A378" s="170"/>
      <c r="B378" s="156"/>
      <c r="D378" s="140"/>
      <c r="E378" s="199"/>
      <c r="H378" s="157"/>
      <c r="I378" s="157"/>
      <c r="J378" s="129"/>
    </row>
    <row r="379" spans="1:10" s="138" customFormat="1" ht="15" hidden="1">
      <c r="A379" s="170"/>
      <c r="B379" s="156"/>
      <c r="D379" s="140"/>
      <c r="E379" s="199"/>
      <c r="H379" s="157"/>
      <c r="I379" s="157"/>
      <c r="J379" s="129"/>
    </row>
    <row r="380" spans="1:10" s="138" customFormat="1" ht="15" hidden="1">
      <c r="A380" s="170"/>
      <c r="B380" s="156"/>
      <c r="D380" s="140"/>
      <c r="E380" s="199"/>
      <c r="H380" s="157"/>
      <c r="I380" s="157"/>
      <c r="J380" s="166"/>
    </row>
    <row r="381" spans="1:10" s="138" customFormat="1" ht="15" hidden="1">
      <c r="A381" s="170"/>
      <c r="B381" s="156"/>
      <c r="D381" s="140"/>
      <c r="E381" s="199"/>
      <c r="H381" s="157"/>
      <c r="I381" s="157"/>
      <c r="J381" s="166"/>
    </row>
    <row r="382" spans="1:10" s="138" customFormat="1" ht="15" hidden="1">
      <c r="A382" s="170"/>
      <c r="B382" s="156"/>
      <c r="D382" s="140"/>
      <c r="E382" s="199"/>
      <c r="H382" s="157"/>
      <c r="I382" s="157"/>
      <c r="J382" s="166"/>
    </row>
    <row r="383" spans="1:10" s="138" customFormat="1" ht="15" hidden="1">
      <c r="A383" s="170"/>
      <c r="B383" s="156"/>
      <c r="D383" s="140"/>
      <c r="E383" s="199"/>
      <c r="H383" s="157"/>
      <c r="I383" s="157"/>
      <c r="J383" s="166"/>
    </row>
    <row r="384" spans="1:10" s="138" customFormat="1" ht="15" hidden="1">
      <c r="A384" s="170"/>
      <c r="B384" s="156"/>
      <c r="D384" s="140"/>
      <c r="E384" s="199"/>
      <c r="H384" s="157"/>
      <c r="I384" s="157"/>
      <c r="J384" s="166"/>
    </row>
    <row r="385" spans="1:10" s="138" customFormat="1" ht="15" hidden="1">
      <c r="A385" s="170"/>
      <c r="B385" s="167"/>
      <c r="D385" s="140"/>
      <c r="E385" s="199"/>
      <c r="H385" s="157"/>
      <c r="I385" s="157"/>
      <c r="J385" s="166"/>
    </row>
    <row r="386" spans="1:10" s="138" customFormat="1" ht="15" hidden="1">
      <c r="A386" s="170"/>
      <c r="B386" s="156"/>
      <c r="D386" s="140"/>
      <c r="E386" s="199"/>
      <c r="H386" s="157"/>
      <c r="I386" s="157"/>
      <c r="J386" s="166"/>
    </row>
    <row r="387" spans="1:10" s="138" customFormat="1" ht="15" hidden="1">
      <c r="A387" s="170"/>
      <c r="B387" s="156"/>
      <c r="D387" s="140"/>
      <c r="E387" s="199"/>
      <c r="H387" s="157"/>
      <c r="I387" s="157"/>
      <c r="J387" s="166"/>
    </row>
    <row r="388" spans="1:10" s="138" customFormat="1" ht="15" hidden="1">
      <c r="A388" s="170"/>
      <c r="B388" s="156"/>
      <c r="D388" s="140"/>
      <c r="E388" s="199"/>
      <c r="H388" s="157"/>
      <c r="I388" s="157"/>
      <c r="J388" s="129"/>
    </row>
    <row r="389" spans="1:10" s="138" customFormat="1" ht="15" hidden="1">
      <c r="A389" s="170"/>
      <c r="B389" s="156"/>
      <c r="D389" s="140"/>
      <c r="E389" s="199"/>
      <c r="F389" s="170"/>
      <c r="G389" s="170"/>
      <c r="H389" s="157"/>
      <c r="I389" s="157"/>
      <c r="J389" s="166"/>
    </row>
    <row r="390" spans="1:10" s="138" customFormat="1" ht="15" hidden="1">
      <c r="A390" s="170"/>
      <c r="B390" s="156"/>
      <c r="D390" s="140"/>
      <c r="E390" s="199"/>
      <c r="F390" s="170"/>
      <c r="G390" s="170"/>
      <c r="H390" s="157"/>
      <c r="I390" s="157"/>
      <c r="J390" s="129"/>
    </row>
    <row r="391" spans="1:10" s="138" customFormat="1" ht="15" hidden="1">
      <c r="A391" s="170"/>
      <c r="B391" s="156"/>
      <c r="D391" s="140"/>
      <c r="E391" s="199"/>
      <c r="F391" s="170"/>
      <c r="G391" s="170"/>
      <c r="H391" s="157"/>
      <c r="I391" s="157"/>
      <c r="J391" s="159"/>
    </row>
    <row r="392" spans="1:10" s="138" customFormat="1" ht="15" hidden="1">
      <c r="A392" s="170"/>
      <c r="B392" s="156"/>
      <c r="D392" s="140"/>
      <c r="E392" s="199"/>
      <c r="F392" s="170"/>
      <c r="G392" s="170"/>
      <c r="H392" s="157"/>
      <c r="I392" s="157"/>
      <c r="J392" s="159"/>
    </row>
    <row r="393" spans="1:10" s="138" customFormat="1" ht="15" hidden="1">
      <c r="A393" s="170"/>
      <c r="B393" s="156"/>
      <c r="D393" s="140"/>
      <c r="E393" s="199"/>
      <c r="F393" s="170"/>
      <c r="G393" s="170"/>
      <c r="H393" s="157"/>
      <c r="I393" s="157"/>
      <c r="J393" s="129"/>
    </row>
    <row r="394" spans="1:10" s="138" customFormat="1" ht="15" hidden="1">
      <c r="A394" s="170"/>
      <c r="B394" s="156"/>
      <c r="D394" s="140"/>
      <c r="E394" s="199"/>
      <c r="F394" s="170"/>
      <c r="G394" s="170"/>
      <c r="H394" s="157"/>
      <c r="I394" s="157"/>
      <c r="J394" s="129"/>
    </row>
    <row r="395" spans="1:10" s="138" customFormat="1" ht="15" hidden="1">
      <c r="A395" s="170"/>
      <c r="B395" s="156"/>
      <c r="D395" s="140"/>
      <c r="E395" s="199"/>
      <c r="F395" s="170"/>
      <c r="G395" s="170"/>
      <c r="H395" s="157"/>
      <c r="I395" s="157"/>
      <c r="J395" s="129"/>
    </row>
    <row r="396" spans="1:10" s="138" customFormat="1" ht="15" hidden="1">
      <c r="A396" s="170"/>
      <c r="B396" s="156"/>
      <c r="D396" s="140"/>
      <c r="E396" s="199"/>
      <c r="F396" s="170"/>
      <c r="G396" s="170"/>
      <c r="H396" s="157"/>
      <c r="I396" s="157"/>
      <c r="J396" s="129"/>
    </row>
    <row r="397" spans="1:10" s="138" customFormat="1" ht="15" hidden="1">
      <c r="A397" s="170"/>
      <c r="B397" s="156"/>
      <c r="D397" s="140"/>
      <c r="E397" s="199"/>
      <c r="F397" s="170"/>
      <c r="G397" s="170"/>
      <c r="H397" s="157"/>
      <c r="I397" s="157"/>
      <c r="J397" s="129"/>
    </row>
    <row r="398" spans="1:10" s="138" customFormat="1" ht="15" hidden="1">
      <c r="A398" s="170"/>
      <c r="B398" s="156"/>
      <c r="D398" s="140"/>
      <c r="E398" s="199"/>
      <c r="F398" s="170"/>
      <c r="G398" s="170"/>
      <c r="H398" s="157"/>
      <c r="I398" s="157"/>
      <c r="J398" s="166"/>
    </row>
    <row r="399" spans="1:10" s="138" customFormat="1" ht="15" hidden="1">
      <c r="A399" s="170"/>
      <c r="B399" s="156"/>
      <c r="D399" s="140"/>
      <c r="E399" s="199"/>
      <c r="F399" s="170"/>
      <c r="G399" s="170"/>
      <c r="H399" s="157"/>
      <c r="I399" s="157"/>
      <c r="J399" s="159"/>
    </row>
    <row r="400" spans="1:10" s="138" customFormat="1" ht="15" hidden="1">
      <c r="A400" s="170"/>
      <c r="B400" s="156"/>
      <c r="D400" s="140"/>
      <c r="E400" s="199"/>
      <c r="F400" s="170"/>
      <c r="G400" s="170"/>
      <c r="H400" s="157"/>
      <c r="I400" s="157"/>
      <c r="J400" s="159"/>
    </row>
    <row r="401" spans="1:10" s="138" customFormat="1" ht="15" hidden="1">
      <c r="A401" s="170"/>
      <c r="B401" s="156"/>
      <c r="D401" s="140"/>
      <c r="E401" s="199"/>
      <c r="F401" s="170"/>
      <c r="G401" s="170"/>
      <c r="H401" s="157"/>
      <c r="I401" s="157"/>
      <c r="J401" s="159"/>
    </row>
    <row r="402" spans="1:10" s="138" customFormat="1" ht="15" hidden="1">
      <c r="A402" s="170"/>
      <c r="B402" s="156"/>
      <c r="D402" s="140"/>
      <c r="E402" s="199"/>
      <c r="F402" s="170"/>
      <c r="G402" s="170"/>
      <c r="H402" s="157"/>
      <c r="I402" s="157"/>
      <c r="J402" s="159"/>
    </row>
    <row r="403" spans="1:10" s="138" customFormat="1" ht="15" hidden="1">
      <c r="A403" s="170"/>
      <c r="B403" s="156"/>
      <c r="D403" s="140"/>
      <c r="E403" s="199"/>
      <c r="F403" s="170"/>
      <c r="G403" s="170"/>
      <c r="H403" s="157"/>
      <c r="I403" s="157"/>
      <c r="J403" s="129"/>
    </row>
    <row r="404" spans="1:10" s="138" customFormat="1" ht="15" hidden="1">
      <c r="A404" s="170"/>
      <c r="B404" s="156"/>
      <c r="D404" s="140"/>
      <c r="E404" s="199"/>
      <c r="F404" s="170"/>
      <c r="G404" s="170"/>
      <c r="H404" s="157"/>
      <c r="I404" s="157"/>
      <c r="J404" s="159"/>
    </row>
    <row r="405" spans="1:10" s="138" customFormat="1" ht="15" hidden="1">
      <c r="A405" s="170"/>
      <c r="B405" s="156"/>
      <c r="D405" s="140"/>
      <c r="E405" s="199"/>
      <c r="H405" s="157"/>
      <c r="I405" s="157"/>
      <c r="J405" s="159"/>
    </row>
    <row r="406" spans="1:10" s="138" customFormat="1" ht="15" hidden="1">
      <c r="A406" s="170"/>
      <c r="B406" s="156"/>
      <c r="D406" s="140"/>
      <c r="E406" s="199"/>
      <c r="H406" s="157"/>
      <c r="I406" s="157"/>
      <c r="J406" s="159"/>
    </row>
    <row r="407" spans="1:10" s="138" customFormat="1" ht="15" hidden="1">
      <c r="A407" s="170"/>
      <c r="B407" s="156"/>
      <c r="D407" s="140"/>
      <c r="E407" s="199"/>
      <c r="H407" s="157"/>
      <c r="I407" s="157"/>
      <c r="J407" s="166"/>
    </row>
    <row r="408" spans="1:10" s="138" customFormat="1" ht="15" hidden="1">
      <c r="A408" s="170"/>
      <c r="B408" s="156"/>
      <c r="D408" s="140"/>
      <c r="E408" s="199"/>
      <c r="H408" s="157"/>
      <c r="I408" s="157"/>
      <c r="J408" s="159"/>
    </row>
    <row r="409" spans="1:10" s="138" customFormat="1" ht="15" hidden="1">
      <c r="A409" s="170"/>
      <c r="B409" s="156"/>
      <c r="D409" s="140"/>
      <c r="E409" s="199"/>
      <c r="H409" s="157"/>
      <c r="I409" s="157"/>
      <c r="J409" s="159"/>
    </row>
    <row r="410" spans="1:10" s="138" customFormat="1" ht="15" hidden="1">
      <c r="A410" s="170"/>
      <c r="B410" s="156"/>
      <c r="D410" s="140"/>
      <c r="E410" s="199"/>
      <c r="H410" s="157"/>
      <c r="I410" s="157"/>
      <c r="J410" s="129"/>
    </row>
    <row r="411" spans="1:10" s="138" customFormat="1" ht="15" hidden="1">
      <c r="A411" s="170"/>
      <c r="B411" s="156"/>
      <c r="D411" s="140"/>
      <c r="E411" s="199"/>
      <c r="H411" s="157"/>
      <c r="I411" s="157"/>
      <c r="J411" s="159"/>
    </row>
    <row r="412" spans="1:10" s="138" customFormat="1" ht="15" hidden="1">
      <c r="A412" s="170"/>
      <c r="B412" s="156"/>
      <c r="D412" s="140"/>
      <c r="E412" s="199"/>
      <c r="H412" s="157"/>
      <c r="I412" s="157"/>
      <c r="J412" s="159"/>
    </row>
    <row r="413" spans="1:10" s="138" customFormat="1" ht="15" hidden="1">
      <c r="A413" s="170"/>
      <c r="B413" s="156"/>
      <c r="D413" s="140"/>
      <c r="E413" s="199"/>
      <c r="H413" s="157"/>
      <c r="I413" s="157"/>
      <c r="J413" s="129"/>
    </row>
    <row r="414" spans="1:10" s="138" customFormat="1" ht="15" hidden="1">
      <c r="A414" s="170"/>
      <c r="B414" s="156"/>
      <c r="D414" s="140"/>
      <c r="E414" s="199"/>
      <c r="H414" s="157"/>
      <c r="I414" s="157"/>
      <c r="J414" s="159"/>
    </row>
    <row r="415" spans="1:10" s="138" customFormat="1" ht="15" hidden="1">
      <c r="A415" s="170"/>
      <c r="B415" s="156"/>
      <c r="D415" s="140"/>
      <c r="E415" s="199"/>
      <c r="H415" s="157"/>
      <c r="I415" s="157"/>
      <c r="J415" s="159"/>
    </row>
    <row r="416" spans="1:10" s="138" customFormat="1" ht="15" hidden="1">
      <c r="A416" s="170"/>
      <c r="B416" s="156"/>
      <c r="D416" s="140"/>
      <c r="E416" s="199"/>
      <c r="H416" s="157"/>
      <c r="I416" s="157"/>
      <c r="J416" s="129"/>
    </row>
    <row r="417" spans="1:10" s="138" customFormat="1" ht="15" hidden="1">
      <c r="A417" s="170"/>
      <c r="B417" s="156"/>
      <c r="D417" s="140"/>
      <c r="E417" s="199"/>
      <c r="H417" s="157"/>
      <c r="I417" s="157"/>
      <c r="J417" s="159"/>
    </row>
    <row r="418" spans="1:10" s="138" customFormat="1" ht="15" hidden="1">
      <c r="A418" s="170"/>
      <c r="B418" s="156"/>
      <c r="D418" s="140"/>
      <c r="E418" s="199"/>
      <c r="H418" s="157"/>
      <c r="I418" s="157"/>
      <c r="J418" s="129"/>
    </row>
    <row r="419" spans="1:10" s="138" customFormat="1" ht="15" hidden="1">
      <c r="A419" s="170"/>
      <c r="B419" s="156"/>
      <c r="D419" s="140"/>
      <c r="E419" s="199"/>
      <c r="H419" s="157"/>
      <c r="I419" s="157"/>
      <c r="J419" s="159"/>
    </row>
    <row r="420" spans="1:10" s="138" customFormat="1" ht="15" hidden="1">
      <c r="A420" s="170"/>
      <c r="B420" s="156"/>
      <c r="D420" s="140"/>
      <c r="E420" s="199"/>
      <c r="H420" s="157"/>
      <c r="I420" s="157"/>
      <c r="J420" s="159"/>
    </row>
    <row r="421" spans="1:10" s="138" customFormat="1" ht="15" hidden="1">
      <c r="A421" s="170"/>
      <c r="B421" s="156"/>
      <c r="D421" s="140"/>
      <c r="E421" s="199"/>
      <c r="H421" s="157"/>
      <c r="I421" s="157"/>
      <c r="J421" s="159"/>
    </row>
    <row r="422" spans="1:10" s="138" customFormat="1" ht="15" hidden="1">
      <c r="A422" s="170"/>
      <c r="B422" s="156"/>
      <c r="D422" s="140"/>
      <c r="E422" s="199"/>
      <c r="H422" s="157"/>
      <c r="I422" s="157"/>
      <c r="J422" s="159"/>
    </row>
    <row r="423" spans="1:10" s="138" customFormat="1" ht="15" hidden="1">
      <c r="A423" s="170"/>
      <c r="B423" s="156"/>
      <c r="D423" s="140"/>
      <c r="E423" s="199"/>
      <c r="H423" s="157"/>
      <c r="I423" s="157"/>
      <c r="J423" s="159"/>
    </row>
    <row r="424" spans="1:10" s="138" customFormat="1" ht="15" hidden="1">
      <c r="A424" s="170"/>
      <c r="B424" s="156"/>
      <c r="D424" s="140"/>
      <c r="E424" s="199"/>
      <c r="H424" s="157"/>
      <c r="I424" s="157"/>
      <c r="J424" s="159"/>
    </row>
    <row r="425" spans="1:10" s="138" customFormat="1" ht="15" hidden="1">
      <c r="A425" s="170"/>
      <c r="B425" s="156"/>
      <c r="D425" s="140"/>
      <c r="E425" s="199"/>
      <c r="H425" s="157"/>
      <c r="I425" s="157"/>
      <c r="J425" s="159"/>
    </row>
    <row r="426" spans="1:10" s="138" customFormat="1" ht="15" hidden="1">
      <c r="A426" s="170"/>
      <c r="B426" s="156"/>
      <c r="D426" s="140"/>
      <c r="E426" s="199"/>
      <c r="H426" s="157"/>
      <c r="I426" s="157"/>
      <c r="J426" s="159"/>
    </row>
    <row r="427" spans="1:10" s="138" customFormat="1" ht="15" hidden="1">
      <c r="A427" s="170"/>
      <c r="B427" s="156"/>
      <c r="D427" s="140"/>
      <c r="E427" s="199"/>
      <c r="H427" s="157"/>
      <c r="I427" s="157"/>
      <c r="J427" s="159"/>
    </row>
    <row r="428" spans="1:10" s="138" customFormat="1" ht="15" hidden="1">
      <c r="A428" s="170"/>
      <c r="B428" s="156"/>
      <c r="D428" s="140"/>
      <c r="E428" s="199"/>
      <c r="H428" s="157"/>
      <c r="I428" s="157"/>
      <c r="J428" s="159"/>
    </row>
    <row r="429" spans="1:10" s="138" customFormat="1" ht="15" hidden="1">
      <c r="A429" s="170"/>
      <c r="B429" s="156"/>
      <c r="D429" s="140"/>
      <c r="E429" s="199"/>
      <c r="H429" s="157"/>
      <c r="I429" s="157"/>
      <c r="J429" s="159"/>
    </row>
    <row r="430" spans="1:10" s="138" customFormat="1" ht="15" hidden="1">
      <c r="A430" s="170"/>
      <c r="B430" s="156"/>
      <c r="D430" s="140"/>
      <c r="E430" s="199"/>
      <c r="H430" s="157"/>
      <c r="I430" s="157"/>
      <c r="J430" s="159"/>
    </row>
    <row r="431" spans="1:10" s="138" customFormat="1" ht="15" hidden="1">
      <c r="A431" s="170"/>
      <c r="B431" s="156"/>
      <c r="D431" s="140"/>
      <c r="E431" s="199"/>
      <c r="H431" s="157"/>
      <c r="I431" s="157"/>
      <c r="J431" s="159"/>
    </row>
    <row r="432" spans="1:10" s="138" customFormat="1" ht="15" hidden="1">
      <c r="A432" s="170"/>
      <c r="B432" s="156"/>
      <c r="D432" s="140"/>
      <c r="E432" s="199"/>
      <c r="H432" s="157"/>
      <c r="I432" s="157"/>
      <c r="J432" s="159"/>
    </row>
    <row r="433" spans="1:10" s="138" customFormat="1" ht="15" hidden="1">
      <c r="A433" s="170"/>
      <c r="B433" s="156"/>
      <c r="D433" s="140"/>
      <c r="E433" s="199"/>
      <c r="H433" s="143"/>
      <c r="I433" s="143"/>
      <c r="J433" s="159"/>
    </row>
    <row r="434" spans="1:10" s="138" customFormat="1" ht="15" hidden="1">
      <c r="A434" s="170"/>
      <c r="B434" s="156"/>
      <c r="D434" s="140"/>
      <c r="E434" s="199"/>
      <c r="H434" s="143"/>
      <c r="I434" s="143"/>
      <c r="J434" s="159"/>
    </row>
    <row r="435" spans="1:10" s="138" customFormat="1" ht="15" hidden="1">
      <c r="A435" s="170"/>
      <c r="B435" s="156"/>
      <c r="D435" s="140"/>
      <c r="E435" s="199"/>
      <c r="H435" s="157"/>
      <c r="I435" s="157"/>
      <c r="J435" s="159"/>
    </row>
    <row r="436" spans="1:10" s="138" customFormat="1" ht="15" hidden="1">
      <c r="A436" s="170"/>
      <c r="B436" s="156"/>
      <c r="D436" s="140"/>
      <c r="E436" s="199"/>
      <c r="H436" s="157"/>
      <c r="I436" s="157"/>
      <c r="J436" s="159"/>
    </row>
    <row r="437" spans="1:10" s="138" customFormat="1" ht="15" hidden="1">
      <c r="A437" s="170"/>
      <c r="B437" s="156"/>
      <c r="D437" s="140"/>
      <c r="E437" s="199"/>
      <c r="H437" s="157"/>
      <c r="I437" s="157"/>
      <c r="J437" s="159"/>
    </row>
    <row r="438" spans="1:10" s="138" customFormat="1" ht="15" hidden="1">
      <c r="A438" s="170"/>
      <c r="B438" s="156"/>
      <c r="D438" s="140"/>
      <c r="E438" s="199"/>
      <c r="H438" s="157"/>
      <c r="I438" s="157"/>
      <c r="J438" s="129"/>
    </row>
    <row r="439" spans="1:10" s="138" customFormat="1" ht="15" hidden="1">
      <c r="A439" s="170"/>
      <c r="B439" s="156"/>
      <c r="D439" s="140"/>
      <c r="E439" s="199"/>
      <c r="H439" s="157"/>
      <c r="I439" s="157"/>
      <c r="J439" s="129"/>
    </row>
    <row r="440" spans="1:10" s="138" customFormat="1" ht="15" hidden="1">
      <c r="A440" s="170"/>
      <c r="B440" s="156"/>
      <c r="D440" s="140"/>
      <c r="E440" s="199"/>
      <c r="H440" s="157"/>
      <c r="I440" s="157"/>
      <c r="J440" s="129"/>
    </row>
    <row r="441" spans="1:10" s="138" customFormat="1" ht="15" hidden="1">
      <c r="A441" s="170"/>
      <c r="B441" s="156"/>
      <c r="D441" s="140"/>
      <c r="E441" s="199"/>
      <c r="H441" s="157"/>
      <c r="I441" s="157"/>
      <c r="J441" s="129"/>
    </row>
    <row r="442" spans="1:10" s="138" customFormat="1" ht="15" hidden="1">
      <c r="A442" s="170"/>
      <c r="B442" s="156"/>
      <c r="D442" s="140"/>
      <c r="E442" s="199"/>
      <c r="H442" s="157"/>
      <c r="I442" s="157"/>
      <c r="J442" s="129"/>
    </row>
    <row r="443" spans="1:10" s="138" customFormat="1" ht="15" hidden="1">
      <c r="A443" s="170"/>
      <c r="B443" s="156"/>
      <c r="D443" s="140"/>
      <c r="E443" s="199"/>
      <c r="H443" s="157"/>
      <c r="I443" s="157"/>
      <c r="J443" s="129"/>
    </row>
    <row r="444" spans="1:10" s="138" customFormat="1" ht="15" hidden="1">
      <c r="A444" s="170"/>
      <c r="B444" s="156"/>
      <c r="D444" s="140"/>
      <c r="E444" s="199"/>
      <c r="H444" s="157"/>
      <c r="I444" s="157"/>
      <c r="J444" s="129"/>
    </row>
    <row r="445" spans="1:10" s="138" customFormat="1" ht="15" hidden="1">
      <c r="A445" s="170"/>
      <c r="B445" s="156"/>
      <c r="D445" s="140"/>
      <c r="E445" s="199"/>
      <c r="H445" s="157"/>
      <c r="I445" s="157"/>
      <c r="J445" s="129"/>
    </row>
    <row r="446" spans="1:10" s="138" customFormat="1" ht="15" hidden="1">
      <c r="A446" s="170"/>
      <c r="B446" s="156"/>
      <c r="D446" s="140"/>
      <c r="E446" s="199"/>
      <c r="H446" s="157"/>
      <c r="I446" s="157"/>
      <c r="J446" s="129"/>
    </row>
    <row r="447" spans="1:10" s="138" customFormat="1" ht="15" hidden="1">
      <c r="A447" s="170"/>
      <c r="B447" s="156"/>
      <c r="D447" s="140"/>
      <c r="E447" s="199"/>
      <c r="H447" s="157"/>
      <c r="I447" s="157"/>
      <c r="J447" s="129"/>
    </row>
    <row r="448" spans="1:10" s="138" customFormat="1" ht="15" hidden="1">
      <c r="A448" s="170"/>
      <c r="B448" s="156"/>
      <c r="D448" s="140"/>
      <c r="E448" s="199"/>
      <c r="H448" s="157"/>
      <c r="I448" s="157"/>
      <c r="J448" s="129"/>
    </row>
    <row r="449" spans="1:10" s="138" customFormat="1" ht="15" hidden="1">
      <c r="A449" s="170"/>
      <c r="B449" s="156"/>
      <c r="D449" s="140"/>
      <c r="E449" s="199"/>
      <c r="H449" s="157"/>
      <c r="I449" s="157"/>
      <c r="J449" s="129"/>
    </row>
    <row r="450" spans="1:10" s="138" customFormat="1" ht="15" hidden="1">
      <c r="A450" s="170"/>
      <c r="B450" s="156"/>
      <c r="D450" s="140"/>
      <c r="E450" s="199"/>
      <c r="H450" s="157"/>
      <c r="I450" s="157"/>
      <c r="J450" s="129"/>
    </row>
    <row r="451" spans="1:10" s="138" customFormat="1" ht="15" hidden="1">
      <c r="A451" s="170"/>
      <c r="B451" s="156"/>
      <c r="D451" s="140"/>
      <c r="E451" s="199"/>
      <c r="H451" s="157"/>
      <c r="I451" s="157"/>
      <c r="J451" s="129"/>
    </row>
    <row r="452" spans="1:10" s="138" customFormat="1" ht="15" hidden="1">
      <c r="A452" s="170"/>
      <c r="B452" s="156"/>
      <c r="D452" s="140"/>
      <c r="E452" s="199"/>
      <c r="H452" s="157"/>
      <c r="I452" s="157"/>
      <c r="J452" s="129"/>
    </row>
    <row r="453" spans="1:10" s="138" customFormat="1" ht="15" hidden="1">
      <c r="A453" s="170"/>
      <c r="B453" s="156"/>
      <c r="D453" s="140"/>
      <c r="E453" s="199"/>
      <c r="H453" s="157"/>
      <c r="I453" s="157"/>
      <c r="J453" s="129"/>
    </row>
    <row r="454" spans="1:10" s="138" customFormat="1" ht="15" hidden="1">
      <c r="A454" s="170"/>
      <c r="B454" s="156"/>
      <c r="D454" s="140"/>
      <c r="E454" s="199"/>
      <c r="H454" s="168"/>
      <c r="I454" s="168"/>
      <c r="J454" s="129"/>
    </row>
    <row r="455" spans="1:10" s="138" customFormat="1" ht="15" hidden="1">
      <c r="A455" s="170"/>
      <c r="B455" s="156"/>
      <c r="D455" s="140"/>
      <c r="E455" s="199"/>
      <c r="H455" s="157"/>
      <c r="I455" s="157"/>
      <c r="J455" s="129"/>
    </row>
    <row r="456" spans="1:10" s="138" customFormat="1" ht="15" hidden="1">
      <c r="A456" s="170"/>
      <c r="B456" s="156"/>
      <c r="D456" s="140"/>
      <c r="E456" s="199"/>
      <c r="H456" s="157"/>
      <c r="I456" s="157"/>
      <c r="J456" s="129"/>
    </row>
    <row r="457" spans="1:10" s="138" customFormat="1" ht="15" hidden="1">
      <c r="A457" s="170"/>
      <c r="B457" s="156"/>
      <c r="D457" s="140"/>
      <c r="E457" s="199"/>
      <c r="H457" s="157"/>
      <c r="I457" s="157"/>
      <c r="J457" s="129"/>
    </row>
    <row r="458" spans="1:10" s="138" customFormat="1" ht="15" hidden="1">
      <c r="A458" s="170"/>
      <c r="B458" s="156"/>
      <c r="D458" s="140"/>
      <c r="E458" s="199"/>
      <c r="H458" s="157"/>
      <c r="I458" s="157"/>
      <c r="J458" s="129"/>
    </row>
    <row r="459" spans="1:10" s="138" customFormat="1" ht="15" hidden="1">
      <c r="A459" s="170"/>
      <c r="B459" s="156"/>
      <c r="D459" s="140"/>
      <c r="E459" s="199"/>
      <c r="H459" s="157"/>
      <c r="I459" s="157"/>
      <c r="J459" s="129"/>
    </row>
    <row r="460" spans="1:10" s="138" customFormat="1" ht="15" hidden="1">
      <c r="A460" s="170"/>
      <c r="B460" s="156"/>
      <c r="D460" s="140"/>
      <c r="E460" s="199"/>
      <c r="H460" s="157"/>
      <c r="I460" s="157"/>
      <c r="J460" s="129"/>
    </row>
    <row r="461" spans="1:10" s="138" customFormat="1" ht="15" hidden="1">
      <c r="A461" s="170"/>
      <c r="B461" s="156"/>
      <c r="D461" s="140"/>
      <c r="E461" s="199"/>
      <c r="H461" s="157"/>
      <c r="I461" s="157"/>
      <c r="J461" s="129"/>
    </row>
    <row r="462" spans="1:10" s="138" customFormat="1" ht="15" hidden="1">
      <c r="A462" s="170"/>
      <c r="B462" s="156"/>
      <c r="D462" s="140"/>
      <c r="E462" s="199"/>
      <c r="H462" s="157"/>
      <c r="I462" s="157"/>
      <c r="J462" s="129"/>
    </row>
    <row r="463" spans="1:10" s="138" customFormat="1" ht="15" hidden="1">
      <c r="A463" s="170"/>
      <c r="B463" s="156"/>
      <c r="D463" s="140"/>
      <c r="E463" s="199"/>
      <c r="H463" s="157"/>
      <c r="I463" s="157"/>
      <c r="J463" s="166"/>
    </row>
    <row r="464" spans="1:10" s="138" customFormat="1" ht="15" hidden="1">
      <c r="A464" s="170"/>
      <c r="B464" s="156"/>
      <c r="D464" s="140"/>
      <c r="E464" s="199"/>
      <c r="H464" s="157"/>
      <c r="I464" s="157"/>
      <c r="J464" s="166"/>
    </row>
    <row r="465" spans="1:10" s="138" customFormat="1" ht="15" hidden="1">
      <c r="A465" s="170"/>
      <c r="B465" s="156"/>
      <c r="D465" s="140"/>
      <c r="E465" s="199"/>
      <c r="H465" s="157"/>
      <c r="I465" s="157"/>
      <c r="J465" s="166"/>
    </row>
    <row r="466" spans="1:10" s="138" customFormat="1" ht="15" hidden="1">
      <c r="A466" s="170"/>
      <c r="B466" s="156"/>
      <c r="D466" s="140"/>
      <c r="E466" s="199"/>
      <c r="H466" s="157"/>
      <c r="I466" s="157"/>
      <c r="J466" s="166"/>
    </row>
    <row r="467" spans="1:10" s="138" customFormat="1" ht="15" hidden="1">
      <c r="A467" s="170"/>
      <c r="B467" s="156"/>
      <c r="D467" s="140"/>
      <c r="E467" s="199"/>
      <c r="H467" s="157"/>
      <c r="I467" s="157"/>
      <c r="J467" s="166"/>
    </row>
    <row r="468" spans="1:10" s="138" customFormat="1" ht="15" hidden="1">
      <c r="A468" s="170"/>
      <c r="B468" s="167"/>
      <c r="D468" s="140"/>
      <c r="E468" s="199"/>
      <c r="H468" s="157"/>
      <c r="I468" s="157"/>
      <c r="J468" s="166"/>
    </row>
    <row r="469" spans="1:10" s="138" customFormat="1" ht="15" hidden="1">
      <c r="A469" s="170"/>
      <c r="B469" s="156"/>
      <c r="D469" s="140"/>
      <c r="E469" s="199"/>
      <c r="F469" s="170"/>
      <c r="G469" s="170"/>
      <c r="H469" s="157"/>
      <c r="I469" s="157"/>
      <c r="J469" s="166"/>
    </row>
    <row r="470" spans="1:10" s="138" customFormat="1" ht="15" hidden="1">
      <c r="A470" s="170"/>
      <c r="B470" s="156"/>
      <c r="D470" s="140"/>
      <c r="E470" s="199"/>
      <c r="F470" s="170"/>
      <c r="G470" s="170"/>
      <c r="H470" s="157"/>
      <c r="I470" s="157"/>
      <c r="J470" s="166"/>
    </row>
    <row r="471" spans="1:10" s="138" customFormat="1" ht="15" hidden="1">
      <c r="A471" s="170"/>
      <c r="B471" s="156"/>
      <c r="D471" s="140"/>
      <c r="E471" s="199"/>
      <c r="F471" s="170"/>
      <c r="G471" s="170"/>
      <c r="H471" s="157"/>
      <c r="I471" s="157"/>
      <c r="J471" s="129"/>
    </row>
    <row r="472" spans="1:10" s="138" customFormat="1" ht="15" hidden="1">
      <c r="A472" s="170"/>
      <c r="B472" s="156"/>
      <c r="D472" s="140"/>
      <c r="E472" s="199"/>
      <c r="F472" s="170"/>
      <c r="G472" s="170"/>
      <c r="H472" s="157"/>
      <c r="I472" s="157"/>
      <c r="J472" s="166"/>
    </row>
    <row r="473" spans="1:10" s="138" customFormat="1" ht="15" hidden="1">
      <c r="A473" s="170"/>
      <c r="B473" s="156"/>
      <c r="D473" s="140"/>
      <c r="E473" s="199"/>
      <c r="F473" s="170"/>
      <c r="G473" s="170"/>
      <c r="H473" s="157"/>
      <c r="I473" s="157"/>
      <c r="J473" s="129"/>
    </row>
    <row r="474" spans="1:10" s="138" customFormat="1" ht="15" hidden="1">
      <c r="A474" s="170"/>
      <c r="B474" s="156"/>
      <c r="D474" s="140"/>
      <c r="E474" s="199"/>
      <c r="F474" s="170"/>
      <c r="G474" s="170"/>
      <c r="H474" s="157"/>
      <c r="I474" s="157"/>
      <c r="J474" s="159"/>
    </row>
    <row r="475" spans="1:10" s="138" customFormat="1" ht="15" hidden="1">
      <c r="A475" s="170"/>
      <c r="B475" s="156"/>
      <c r="D475" s="140"/>
      <c r="E475" s="199"/>
      <c r="F475" s="170"/>
      <c r="G475" s="170"/>
      <c r="H475" s="157"/>
      <c r="I475" s="157"/>
      <c r="J475" s="159"/>
    </row>
    <row r="476" spans="1:10" s="138" customFormat="1" ht="15" hidden="1">
      <c r="A476" s="170"/>
      <c r="B476" s="156"/>
      <c r="D476" s="140"/>
      <c r="E476" s="199"/>
      <c r="F476" s="170"/>
      <c r="G476" s="170"/>
      <c r="H476" s="157"/>
      <c r="I476" s="157"/>
      <c r="J476" s="129"/>
    </row>
    <row r="477" spans="1:10" s="138" customFormat="1" ht="15" hidden="1">
      <c r="A477" s="170"/>
      <c r="B477" s="156"/>
      <c r="D477" s="140"/>
      <c r="E477" s="199"/>
      <c r="H477" s="157"/>
      <c r="I477" s="157"/>
      <c r="J477" s="129"/>
    </row>
    <row r="478" spans="1:10" s="138" customFormat="1" ht="15" hidden="1">
      <c r="A478" s="170"/>
      <c r="B478" s="156"/>
      <c r="D478" s="140"/>
      <c r="E478" s="199"/>
      <c r="H478" s="157"/>
      <c r="I478" s="157"/>
      <c r="J478" s="129"/>
    </row>
    <row r="479" spans="1:10" s="138" customFormat="1" ht="15" hidden="1">
      <c r="A479" s="170"/>
      <c r="B479" s="156"/>
      <c r="D479" s="140"/>
      <c r="E479" s="199"/>
      <c r="H479" s="157"/>
      <c r="I479" s="157"/>
      <c r="J479" s="129"/>
    </row>
    <row r="480" spans="1:10" s="138" customFormat="1" ht="15" hidden="1">
      <c r="A480" s="170"/>
      <c r="B480" s="156"/>
      <c r="D480" s="140"/>
      <c r="E480" s="199"/>
      <c r="H480" s="157"/>
      <c r="I480" s="157"/>
      <c r="J480" s="129"/>
    </row>
    <row r="481" spans="1:10" s="138" customFormat="1" ht="15" hidden="1">
      <c r="A481" s="170"/>
      <c r="B481" s="156"/>
      <c r="D481" s="140"/>
      <c r="E481" s="199"/>
      <c r="H481" s="157"/>
      <c r="I481" s="157"/>
      <c r="J481" s="166"/>
    </row>
    <row r="482" spans="1:10" s="138" customFormat="1" ht="15" hidden="1">
      <c r="A482" s="170"/>
      <c r="B482" s="156"/>
      <c r="D482" s="140"/>
      <c r="E482" s="199"/>
      <c r="H482" s="157"/>
      <c r="I482" s="157"/>
      <c r="J482" s="159"/>
    </row>
    <row r="483" spans="1:10" s="138" customFormat="1" ht="15" hidden="1">
      <c r="A483" s="170"/>
      <c r="B483" s="156"/>
      <c r="D483" s="140"/>
      <c r="E483" s="199"/>
      <c r="H483" s="157"/>
      <c r="I483" s="157"/>
      <c r="J483" s="159"/>
    </row>
    <row r="484" spans="1:10" s="138" customFormat="1" ht="15" hidden="1">
      <c r="A484" s="170"/>
      <c r="B484" s="156"/>
      <c r="D484" s="140"/>
      <c r="E484" s="199"/>
      <c r="H484" s="157"/>
      <c r="I484" s="157"/>
      <c r="J484" s="159"/>
    </row>
    <row r="485" spans="1:10" s="138" customFormat="1" ht="15" hidden="1">
      <c r="A485" s="170"/>
      <c r="B485" s="156"/>
      <c r="D485" s="140"/>
      <c r="E485" s="199"/>
      <c r="H485" s="157"/>
      <c r="I485" s="157"/>
      <c r="J485" s="159"/>
    </row>
    <row r="486" spans="1:10" s="138" customFormat="1" ht="15" hidden="1">
      <c r="A486" s="170"/>
      <c r="B486" s="156"/>
      <c r="D486" s="140"/>
      <c r="E486" s="199"/>
      <c r="H486" s="157"/>
      <c r="I486" s="157"/>
      <c r="J486" s="129"/>
    </row>
    <row r="487" spans="1:10" s="138" customFormat="1" ht="15" hidden="1">
      <c r="A487" s="170"/>
      <c r="B487" s="156"/>
      <c r="D487" s="140"/>
      <c r="E487" s="199"/>
      <c r="H487" s="157"/>
      <c r="I487" s="157"/>
      <c r="J487" s="159"/>
    </row>
    <row r="488" spans="1:10" s="138" customFormat="1" ht="15" hidden="1">
      <c r="A488" s="170"/>
      <c r="B488" s="156"/>
      <c r="D488" s="140"/>
      <c r="E488" s="199"/>
      <c r="H488" s="157"/>
      <c r="I488" s="157"/>
      <c r="J488" s="159"/>
    </row>
    <row r="489" spans="1:10" s="138" customFormat="1" ht="15" hidden="1">
      <c r="A489" s="170"/>
      <c r="B489" s="156"/>
      <c r="D489" s="140"/>
      <c r="E489" s="199"/>
      <c r="H489" s="157"/>
      <c r="I489" s="157"/>
      <c r="J489" s="159"/>
    </row>
    <row r="490" spans="1:10" s="138" customFormat="1" ht="15" hidden="1">
      <c r="A490" s="170"/>
      <c r="B490" s="156"/>
      <c r="D490" s="140"/>
      <c r="E490" s="199"/>
      <c r="H490" s="157"/>
      <c r="I490" s="157"/>
      <c r="J490" s="166"/>
    </row>
    <row r="491" spans="1:10" s="138" customFormat="1" ht="15" hidden="1">
      <c r="A491" s="170"/>
      <c r="B491" s="156"/>
      <c r="D491" s="140"/>
      <c r="E491" s="199"/>
      <c r="H491" s="157"/>
      <c r="I491" s="157"/>
      <c r="J491" s="159"/>
    </row>
    <row r="492" spans="1:10" s="138" customFormat="1" ht="15" hidden="1">
      <c r="A492" s="170"/>
      <c r="B492" s="156"/>
      <c r="D492" s="140"/>
      <c r="E492" s="199"/>
      <c r="H492" s="157"/>
      <c r="I492" s="157"/>
      <c r="J492" s="159"/>
    </row>
    <row r="493" spans="1:10" s="138" customFormat="1" ht="15" hidden="1">
      <c r="A493" s="170"/>
      <c r="B493" s="156"/>
      <c r="D493" s="140"/>
      <c r="E493" s="199"/>
      <c r="H493" s="157"/>
      <c r="I493" s="157"/>
      <c r="J493" s="129"/>
    </row>
    <row r="494" spans="1:10" s="138" customFormat="1" ht="15" hidden="1">
      <c r="A494" s="170"/>
      <c r="B494" s="156"/>
      <c r="D494" s="140"/>
      <c r="E494" s="199"/>
      <c r="H494" s="157"/>
      <c r="I494" s="157"/>
      <c r="J494" s="159"/>
    </row>
    <row r="495" spans="1:10" s="138" customFormat="1" ht="15" hidden="1">
      <c r="A495" s="170"/>
      <c r="B495" s="156"/>
      <c r="D495" s="140"/>
      <c r="E495" s="199"/>
      <c r="H495" s="157"/>
      <c r="I495" s="157"/>
      <c r="J495" s="159"/>
    </row>
    <row r="496" spans="1:10" s="138" customFormat="1" ht="15" hidden="1">
      <c r="A496" s="170"/>
      <c r="B496" s="156"/>
      <c r="D496" s="140"/>
      <c r="E496" s="199"/>
      <c r="H496" s="157"/>
      <c r="I496" s="157"/>
      <c r="J496" s="129"/>
    </row>
    <row r="497" spans="1:10" s="138" customFormat="1" ht="15" hidden="1">
      <c r="A497" s="170"/>
      <c r="B497" s="156"/>
      <c r="D497" s="140"/>
      <c r="E497" s="199"/>
      <c r="H497" s="157"/>
      <c r="I497" s="157"/>
      <c r="J497" s="159"/>
    </row>
    <row r="498" spans="1:10" s="138" customFormat="1" ht="15" hidden="1">
      <c r="A498" s="170"/>
      <c r="B498" s="156"/>
      <c r="D498" s="140"/>
      <c r="E498" s="199"/>
      <c r="H498" s="157"/>
      <c r="I498" s="157"/>
      <c r="J498" s="159"/>
    </row>
    <row r="499" spans="1:10" s="138" customFormat="1" ht="15" hidden="1">
      <c r="A499" s="170"/>
      <c r="B499" s="156"/>
      <c r="D499" s="140"/>
      <c r="E499" s="199"/>
      <c r="H499" s="157"/>
      <c r="I499" s="157"/>
      <c r="J499" s="129"/>
    </row>
    <row r="500" spans="1:10" s="138" customFormat="1" ht="15" hidden="1">
      <c r="A500" s="170"/>
      <c r="B500" s="156"/>
      <c r="D500" s="140"/>
      <c r="E500" s="199"/>
      <c r="H500" s="157"/>
      <c r="I500" s="157"/>
      <c r="J500" s="159"/>
    </row>
    <row r="501" spans="1:10" s="138" customFormat="1" ht="15" hidden="1">
      <c r="A501" s="170"/>
      <c r="B501" s="156"/>
      <c r="D501" s="140"/>
      <c r="E501" s="199"/>
      <c r="H501" s="157"/>
      <c r="I501" s="157"/>
      <c r="J501" s="129"/>
    </row>
    <row r="502" spans="1:10" s="138" customFormat="1" ht="15" hidden="1">
      <c r="A502" s="170"/>
      <c r="B502" s="156"/>
      <c r="D502" s="140"/>
      <c r="E502" s="199"/>
      <c r="H502" s="157"/>
      <c r="I502" s="157"/>
      <c r="J502" s="159"/>
    </row>
    <row r="503" spans="1:10" s="138" customFormat="1" ht="15" hidden="1">
      <c r="A503" s="170"/>
      <c r="B503" s="156"/>
      <c r="D503" s="140"/>
      <c r="E503" s="199"/>
      <c r="H503" s="157"/>
      <c r="I503" s="157"/>
      <c r="J503" s="159"/>
    </row>
    <row r="504" spans="1:10" s="138" customFormat="1" ht="15" hidden="1">
      <c r="A504" s="170"/>
      <c r="B504" s="156"/>
      <c r="D504" s="140"/>
      <c r="E504" s="199"/>
      <c r="H504" s="157"/>
      <c r="I504" s="157"/>
      <c r="J504" s="159"/>
    </row>
    <row r="505" spans="1:10" s="138" customFormat="1" ht="15" hidden="1">
      <c r="A505" s="170"/>
      <c r="B505" s="156"/>
      <c r="D505" s="140"/>
      <c r="E505" s="199"/>
      <c r="H505" s="157"/>
      <c r="I505" s="157"/>
      <c r="J505" s="159"/>
    </row>
    <row r="506" spans="1:10" s="138" customFormat="1" ht="15" hidden="1">
      <c r="A506" s="170"/>
      <c r="B506" s="156"/>
      <c r="D506" s="140"/>
      <c r="E506" s="199"/>
      <c r="H506" s="157"/>
      <c r="I506" s="157"/>
      <c r="J506" s="159"/>
    </row>
    <row r="507" spans="1:10" s="138" customFormat="1" ht="15" hidden="1">
      <c r="A507" s="170"/>
      <c r="B507" s="156"/>
      <c r="D507" s="140"/>
      <c r="E507" s="199"/>
      <c r="H507" s="157"/>
      <c r="I507" s="157"/>
      <c r="J507" s="159"/>
    </row>
    <row r="508" spans="1:10" s="138" customFormat="1" ht="15" hidden="1">
      <c r="A508" s="170"/>
      <c r="B508" s="156"/>
      <c r="D508" s="140"/>
      <c r="E508" s="199"/>
      <c r="H508" s="157"/>
      <c r="I508" s="157"/>
      <c r="J508" s="159"/>
    </row>
    <row r="509" spans="1:10" s="138" customFormat="1" ht="15" hidden="1">
      <c r="A509" s="170"/>
      <c r="B509" s="156"/>
      <c r="D509" s="140"/>
      <c r="E509" s="199"/>
      <c r="H509" s="157"/>
      <c r="I509" s="157"/>
      <c r="J509" s="159"/>
    </row>
    <row r="510" spans="1:10" s="138" customFormat="1" ht="15" hidden="1">
      <c r="A510" s="170"/>
      <c r="B510" s="156"/>
      <c r="D510" s="140"/>
      <c r="E510" s="199"/>
      <c r="H510" s="157"/>
      <c r="I510" s="157"/>
      <c r="J510" s="159"/>
    </row>
    <row r="511" spans="1:10" s="138" customFormat="1" ht="15" hidden="1">
      <c r="A511" s="170"/>
      <c r="B511" s="156"/>
      <c r="D511" s="140"/>
      <c r="E511" s="199"/>
      <c r="H511" s="157"/>
      <c r="I511" s="157"/>
      <c r="J511" s="159"/>
    </row>
    <row r="512" spans="1:10" s="138" customFormat="1" ht="15" hidden="1">
      <c r="A512" s="170"/>
      <c r="B512" s="156"/>
      <c r="D512" s="140"/>
      <c r="E512" s="199"/>
      <c r="H512" s="157"/>
      <c r="I512" s="157"/>
      <c r="J512" s="159"/>
    </row>
    <row r="513" spans="1:10" s="138" customFormat="1" ht="15" hidden="1">
      <c r="A513" s="170"/>
      <c r="B513" s="156"/>
      <c r="D513" s="140"/>
      <c r="E513" s="199"/>
      <c r="H513" s="157"/>
      <c r="I513" s="157"/>
      <c r="J513" s="159"/>
    </row>
    <row r="514" spans="1:10" s="138" customFormat="1" ht="15" hidden="1">
      <c r="A514" s="170"/>
      <c r="B514" s="156"/>
      <c r="D514" s="140"/>
      <c r="E514" s="199"/>
      <c r="H514" s="157"/>
      <c r="I514" s="157"/>
      <c r="J514" s="159"/>
    </row>
    <row r="515" spans="1:10" s="138" customFormat="1" ht="15" hidden="1">
      <c r="A515" s="170"/>
      <c r="B515" s="156"/>
      <c r="D515" s="140"/>
      <c r="E515" s="199"/>
      <c r="H515" s="157"/>
      <c r="I515" s="157"/>
      <c r="J515" s="159"/>
    </row>
    <row r="516" spans="1:10" s="138" customFormat="1" ht="15" hidden="1">
      <c r="A516" s="170"/>
      <c r="B516" s="156"/>
      <c r="D516" s="140"/>
      <c r="E516" s="199"/>
      <c r="H516" s="143"/>
      <c r="I516" s="143"/>
      <c r="J516" s="159"/>
    </row>
    <row r="517" spans="1:10" s="138" customFormat="1" ht="15" hidden="1">
      <c r="A517" s="170"/>
      <c r="B517" s="156"/>
      <c r="D517" s="140"/>
      <c r="E517" s="199"/>
      <c r="H517" s="143"/>
      <c r="I517" s="143"/>
      <c r="J517" s="159"/>
    </row>
    <row r="518" spans="1:10" s="138" customFormat="1" ht="15" hidden="1">
      <c r="A518" s="170"/>
      <c r="B518" s="156"/>
      <c r="D518" s="140"/>
      <c r="E518" s="199"/>
      <c r="H518" s="157"/>
      <c r="I518" s="157"/>
      <c r="J518" s="159"/>
    </row>
    <row r="519" spans="1:10" s="138" customFormat="1" ht="15" hidden="1">
      <c r="A519" s="170"/>
      <c r="B519" s="156"/>
      <c r="D519" s="140"/>
      <c r="E519" s="199"/>
      <c r="H519" s="157"/>
      <c r="I519" s="157"/>
      <c r="J519" s="159"/>
    </row>
    <row r="520" spans="1:10" s="138" customFormat="1" ht="15" hidden="1">
      <c r="A520" s="170"/>
      <c r="B520" s="156"/>
      <c r="D520" s="140"/>
      <c r="E520" s="199"/>
      <c r="H520" s="157"/>
      <c r="I520" s="157"/>
      <c r="J520" s="159"/>
    </row>
    <row r="521" spans="1:10" s="138" customFormat="1" ht="15" hidden="1">
      <c r="A521" s="170"/>
      <c r="B521" s="156"/>
      <c r="D521" s="140"/>
      <c r="E521" s="199"/>
      <c r="H521" s="157"/>
      <c r="I521" s="157"/>
      <c r="J521" s="159"/>
    </row>
    <row r="522" spans="1:10" s="138" customFormat="1" ht="15" hidden="1">
      <c r="A522" s="170"/>
      <c r="B522" s="156"/>
      <c r="D522" s="140"/>
      <c r="E522" s="199"/>
      <c r="H522" s="157"/>
      <c r="I522" s="157"/>
      <c r="J522" s="129"/>
    </row>
    <row r="523" spans="1:10" s="138" customFormat="1" ht="15" hidden="1">
      <c r="A523" s="170"/>
      <c r="B523" s="156"/>
      <c r="D523" s="140"/>
      <c r="E523" s="199"/>
      <c r="H523" s="157"/>
      <c r="I523" s="157"/>
      <c r="J523" s="129"/>
    </row>
    <row r="524" spans="1:10" s="138" customFormat="1" ht="15" hidden="1">
      <c r="A524" s="170"/>
      <c r="B524" s="156"/>
      <c r="D524" s="140"/>
      <c r="E524" s="199"/>
      <c r="H524" s="157"/>
      <c r="I524" s="157"/>
      <c r="J524" s="129"/>
    </row>
    <row r="525" spans="1:10" s="138" customFormat="1" ht="15" hidden="1">
      <c r="A525" s="170"/>
      <c r="B525" s="156"/>
      <c r="D525" s="140"/>
      <c r="E525" s="199"/>
      <c r="H525" s="157"/>
      <c r="I525" s="157"/>
      <c r="J525" s="129"/>
    </row>
    <row r="526" spans="1:10" s="138" customFormat="1" ht="15" hidden="1">
      <c r="A526" s="170"/>
      <c r="B526" s="156"/>
      <c r="D526" s="140"/>
      <c r="E526" s="199"/>
      <c r="H526" s="157"/>
      <c r="I526" s="157"/>
      <c r="J526" s="129"/>
    </row>
    <row r="527" spans="1:10" s="138" customFormat="1" ht="15" hidden="1">
      <c r="A527" s="170"/>
      <c r="B527" s="156"/>
      <c r="D527" s="140"/>
      <c r="E527" s="199"/>
      <c r="H527" s="157"/>
      <c r="I527" s="157"/>
      <c r="J527" s="129"/>
    </row>
    <row r="528" spans="1:10" s="138" customFormat="1" ht="15" hidden="1">
      <c r="A528" s="170"/>
      <c r="B528" s="156"/>
      <c r="D528" s="140"/>
      <c r="E528" s="199"/>
      <c r="H528" s="157"/>
      <c r="I528" s="157"/>
      <c r="J528" s="129"/>
    </row>
    <row r="529" spans="1:10" s="138" customFormat="1" ht="15" hidden="1">
      <c r="A529" s="170"/>
      <c r="B529" s="156"/>
      <c r="D529" s="140"/>
      <c r="E529" s="199"/>
      <c r="H529" s="157"/>
      <c r="I529" s="157"/>
      <c r="J529" s="129"/>
    </row>
    <row r="530" spans="1:10" s="138" customFormat="1" ht="15" hidden="1">
      <c r="A530" s="170"/>
      <c r="B530" s="156"/>
      <c r="D530" s="140"/>
      <c r="E530" s="199"/>
      <c r="H530" s="157"/>
      <c r="I530" s="157"/>
      <c r="J530" s="129"/>
    </row>
    <row r="531" spans="1:10" s="138" customFormat="1" ht="15" hidden="1">
      <c r="A531" s="170"/>
      <c r="B531" s="156"/>
      <c r="D531" s="140"/>
      <c r="E531" s="199"/>
      <c r="H531" s="157"/>
      <c r="I531" s="157"/>
      <c r="J531" s="129"/>
    </row>
    <row r="532" spans="1:10" s="138" customFormat="1" ht="15" hidden="1">
      <c r="A532" s="170"/>
      <c r="B532" s="156"/>
      <c r="D532" s="140"/>
      <c r="E532" s="199"/>
      <c r="H532" s="157"/>
      <c r="I532" s="157"/>
      <c r="J532" s="129"/>
    </row>
    <row r="533" spans="1:10" s="138" customFormat="1" ht="15" hidden="1">
      <c r="A533" s="170"/>
      <c r="B533" s="156"/>
      <c r="D533" s="140"/>
      <c r="E533" s="199"/>
      <c r="H533" s="157"/>
      <c r="I533" s="157"/>
      <c r="J533" s="129"/>
    </row>
    <row r="534" spans="1:10" s="138" customFormat="1" ht="15" hidden="1">
      <c r="A534" s="170"/>
      <c r="B534" s="156"/>
      <c r="D534" s="140"/>
      <c r="E534" s="199"/>
      <c r="H534" s="157"/>
      <c r="I534" s="157"/>
      <c r="J534" s="129"/>
    </row>
    <row r="535" spans="1:10" s="138" customFormat="1" ht="15" hidden="1">
      <c r="A535" s="170"/>
      <c r="B535" s="156"/>
      <c r="D535" s="140"/>
      <c r="E535" s="199"/>
      <c r="H535" s="157"/>
      <c r="I535" s="157"/>
      <c r="J535" s="129"/>
    </row>
    <row r="536" spans="1:10" s="138" customFormat="1" ht="15" hidden="1">
      <c r="A536" s="170"/>
      <c r="B536" s="156"/>
      <c r="D536" s="140"/>
      <c r="E536" s="199"/>
      <c r="H536" s="157"/>
      <c r="I536" s="157"/>
      <c r="J536" s="129"/>
    </row>
    <row r="537" spans="1:10" s="138" customFormat="1" ht="15" hidden="1">
      <c r="A537" s="170"/>
      <c r="B537" s="156"/>
      <c r="D537" s="140"/>
      <c r="E537" s="199"/>
      <c r="H537" s="168"/>
      <c r="I537" s="168"/>
      <c r="J537" s="129"/>
    </row>
    <row r="538" spans="1:10" s="138" customFormat="1" ht="15" hidden="1">
      <c r="A538" s="170"/>
      <c r="B538" s="156"/>
      <c r="D538" s="140"/>
      <c r="E538" s="199"/>
      <c r="H538" s="157"/>
      <c r="I538" s="157"/>
      <c r="J538" s="129"/>
    </row>
    <row r="539" spans="1:10" s="138" customFormat="1" ht="15" hidden="1">
      <c r="A539" s="170"/>
      <c r="B539" s="156"/>
      <c r="D539" s="140"/>
      <c r="E539" s="199"/>
      <c r="H539" s="157"/>
      <c r="I539" s="157"/>
      <c r="J539" s="129"/>
    </row>
    <row r="540" spans="1:10" s="138" customFormat="1" ht="15" hidden="1">
      <c r="A540" s="170"/>
      <c r="B540" s="156"/>
      <c r="D540" s="140"/>
      <c r="E540" s="199"/>
      <c r="H540" s="157"/>
      <c r="I540" s="157"/>
      <c r="J540" s="129"/>
    </row>
    <row r="541" spans="1:10" s="138" customFormat="1" ht="15" hidden="1">
      <c r="A541" s="170"/>
      <c r="B541" s="156"/>
      <c r="D541" s="140"/>
      <c r="E541" s="199"/>
      <c r="H541" s="157"/>
      <c r="I541" s="157"/>
      <c r="J541" s="129"/>
    </row>
    <row r="542" spans="1:10" s="138" customFormat="1" ht="15" hidden="1">
      <c r="A542" s="170"/>
      <c r="B542" s="156"/>
      <c r="D542" s="140"/>
      <c r="E542" s="199"/>
      <c r="H542" s="157"/>
      <c r="I542" s="157"/>
      <c r="J542" s="129"/>
    </row>
    <row r="543" spans="1:10" s="138" customFormat="1" ht="15" hidden="1">
      <c r="A543" s="170"/>
      <c r="B543" s="156"/>
      <c r="D543" s="140"/>
      <c r="E543" s="199"/>
      <c r="H543" s="157"/>
      <c r="I543" s="157"/>
      <c r="J543" s="129"/>
    </row>
    <row r="544" spans="1:10" s="138" customFormat="1" ht="15" hidden="1">
      <c r="A544" s="170"/>
      <c r="B544" s="156"/>
      <c r="D544" s="140"/>
      <c r="E544" s="199"/>
      <c r="H544" s="157"/>
      <c r="I544" s="157"/>
      <c r="J544" s="129"/>
    </row>
    <row r="545" spans="1:10" s="138" customFormat="1" ht="15" hidden="1">
      <c r="A545" s="170"/>
      <c r="B545" s="156"/>
      <c r="D545" s="140"/>
      <c r="E545" s="199"/>
      <c r="H545" s="157"/>
      <c r="I545" s="157"/>
      <c r="J545" s="129"/>
    </row>
    <row r="546" spans="1:10" s="138" customFormat="1" ht="15" hidden="1">
      <c r="A546" s="170"/>
      <c r="B546" s="156"/>
      <c r="D546" s="140"/>
      <c r="E546" s="199"/>
      <c r="H546" s="157"/>
      <c r="I546" s="157"/>
      <c r="J546" s="166"/>
    </row>
    <row r="547" spans="1:10" s="138" customFormat="1" ht="15" hidden="1">
      <c r="A547" s="170"/>
      <c r="B547" s="156"/>
      <c r="D547" s="140"/>
      <c r="E547" s="199"/>
      <c r="H547" s="157"/>
      <c r="I547" s="157"/>
      <c r="J547" s="166"/>
    </row>
    <row r="548" spans="1:10" s="138" customFormat="1" ht="15" hidden="1">
      <c r="A548" s="170"/>
      <c r="B548" s="156"/>
      <c r="D548" s="140"/>
      <c r="E548" s="199"/>
      <c r="H548" s="157"/>
      <c r="I548" s="157"/>
      <c r="J548" s="166"/>
    </row>
    <row r="549" spans="1:10" s="138" customFormat="1" ht="15" hidden="1">
      <c r="A549" s="170"/>
      <c r="B549" s="156"/>
      <c r="D549" s="140"/>
      <c r="E549" s="199"/>
      <c r="H549" s="157"/>
      <c r="I549" s="157"/>
      <c r="J549" s="166"/>
    </row>
    <row r="550" spans="1:10" s="138" customFormat="1" ht="15" hidden="1">
      <c r="A550" s="170"/>
      <c r="B550" s="156"/>
      <c r="D550" s="140"/>
      <c r="E550" s="199"/>
      <c r="H550" s="157"/>
      <c r="I550" s="157"/>
      <c r="J550" s="166"/>
    </row>
    <row r="551" spans="1:10" s="138" customFormat="1" ht="15" hidden="1">
      <c r="A551" s="170"/>
      <c r="B551" s="167"/>
      <c r="D551" s="140"/>
      <c r="E551" s="199"/>
      <c r="H551" s="157"/>
      <c r="I551" s="157"/>
      <c r="J551" s="166"/>
    </row>
    <row r="552" spans="1:10" s="138" customFormat="1" ht="15" hidden="1">
      <c r="A552" s="170"/>
      <c r="B552" s="156"/>
      <c r="D552" s="140"/>
      <c r="E552" s="199"/>
      <c r="H552" s="157"/>
      <c r="I552" s="157"/>
      <c r="J552" s="166"/>
    </row>
    <row r="553" spans="1:10" s="138" customFormat="1" ht="15" hidden="1">
      <c r="A553" s="170"/>
      <c r="B553" s="156"/>
      <c r="D553" s="140"/>
      <c r="E553" s="199"/>
      <c r="H553" s="157"/>
      <c r="I553" s="157"/>
      <c r="J553" s="166"/>
    </row>
    <row r="554" spans="1:10" s="138" customFormat="1" ht="15" hidden="1">
      <c r="A554" s="170"/>
      <c r="B554" s="156"/>
      <c r="D554" s="140"/>
      <c r="E554" s="199"/>
      <c r="H554" s="157"/>
      <c r="I554" s="157"/>
      <c r="J554" s="129"/>
    </row>
    <row r="555" spans="1:10" s="138" customFormat="1" ht="15" hidden="1">
      <c r="A555" s="170"/>
      <c r="B555" s="156"/>
      <c r="D555" s="140"/>
      <c r="E555" s="199"/>
      <c r="H555" s="157"/>
      <c r="I555" s="157"/>
      <c r="J555" s="166"/>
    </row>
    <row r="556" spans="1:10" s="138" customFormat="1" ht="15" hidden="1">
      <c r="A556" s="170"/>
      <c r="B556" s="156"/>
      <c r="D556" s="140"/>
      <c r="E556" s="199"/>
      <c r="H556" s="157"/>
      <c r="I556" s="157"/>
      <c r="J556" s="129"/>
    </row>
    <row r="557" spans="1:10" s="138" customFormat="1" ht="15" hidden="1">
      <c r="A557" s="170"/>
      <c r="B557" s="156"/>
      <c r="D557" s="140"/>
      <c r="E557" s="199"/>
      <c r="H557" s="157"/>
      <c r="I557" s="157"/>
      <c r="J557" s="159"/>
    </row>
    <row r="558" spans="1:10" s="138" customFormat="1" ht="15" hidden="1">
      <c r="A558" s="170"/>
      <c r="B558" s="156"/>
      <c r="D558" s="140"/>
      <c r="E558" s="199"/>
      <c r="H558" s="157"/>
      <c r="I558" s="157"/>
      <c r="J558" s="159"/>
    </row>
    <row r="559" spans="1:10" s="138" customFormat="1" ht="15" hidden="1">
      <c r="A559" s="170"/>
      <c r="B559" s="156"/>
      <c r="D559" s="140"/>
      <c r="E559" s="199"/>
      <c r="H559" s="157"/>
      <c r="I559" s="157"/>
      <c r="J559" s="129"/>
    </row>
    <row r="560" spans="1:10" s="138" customFormat="1" ht="15" hidden="1">
      <c r="A560" s="170"/>
      <c r="B560" s="156"/>
      <c r="D560" s="140"/>
      <c r="E560" s="199"/>
      <c r="H560" s="157"/>
      <c r="I560" s="157"/>
      <c r="J560" s="129"/>
    </row>
    <row r="561" spans="1:10" s="138" customFormat="1" ht="15" hidden="1">
      <c r="A561" s="170"/>
      <c r="B561" s="156"/>
      <c r="D561" s="140"/>
      <c r="E561" s="199"/>
      <c r="H561" s="157"/>
      <c r="I561" s="157"/>
      <c r="J561" s="129"/>
    </row>
    <row r="562" spans="1:10" s="138" customFormat="1" ht="15" hidden="1">
      <c r="A562" s="170"/>
      <c r="B562" s="156"/>
      <c r="D562" s="140"/>
      <c r="E562" s="199"/>
      <c r="H562" s="157"/>
      <c r="I562" s="157"/>
      <c r="J562" s="129"/>
    </row>
    <row r="563" spans="1:10" s="138" customFormat="1" ht="15" hidden="1">
      <c r="A563" s="170"/>
      <c r="B563" s="156"/>
      <c r="D563" s="140"/>
      <c r="E563" s="199"/>
      <c r="H563" s="157"/>
      <c r="I563" s="157"/>
      <c r="J563" s="129"/>
    </row>
    <row r="564" spans="1:10" s="138" customFormat="1" ht="15" hidden="1">
      <c r="A564" s="170"/>
      <c r="B564" s="156"/>
      <c r="D564" s="140"/>
      <c r="E564" s="199"/>
      <c r="H564" s="157"/>
      <c r="I564" s="157"/>
      <c r="J564" s="166"/>
    </row>
    <row r="565" spans="1:10" s="138" customFormat="1" ht="15" hidden="1">
      <c r="A565" s="170"/>
      <c r="B565" s="156"/>
      <c r="D565" s="140"/>
      <c r="E565" s="199"/>
      <c r="H565" s="157"/>
      <c r="I565" s="157"/>
      <c r="J565" s="159"/>
    </row>
    <row r="566" spans="1:10" s="138" customFormat="1" ht="15" hidden="1">
      <c r="A566" s="170"/>
      <c r="B566" s="156"/>
      <c r="D566" s="140"/>
      <c r="E566" s="199"/>
      <c r="H566" s="157"/>
      <c r="I566" s="157"/>
      <c r="J566" s="159"/>
    </row>
    <row r="567" spans="1:10" s="138" customFormat="1" ht="15" hidden="1">
      <c r="A567" s="170"/>
      <c r="B567" s="156"/>
      <c r="D567" s="140"/>
      <c r="E567" s="199"/>
      <c r="H567" s="157"/>
      <c r="I567" s="157"/>
      <c r="J567" s="159"/>
    </row>
    <row r="568" spans="1:10" s="138" customFormat="1" ht="15" hidden="1">
      <c r="A568" s="170"/>
      <c r="B568" s="156"/>
      <c r="D568" s="140"/>
      <c r="E568" s="199"/>
      <c r="H568" s="157"/>
      <c r="I568" s="157"/>
      <c r="J568" s="159"/>
    </row>
    <row r="569" spans="1:10" s="138" customFormat="1" ht="15" hidden="1">
      <c r="A569" s="170"/>
      <c r="B569" s="156"/>
      <c r="D569" s="140"/>
      <c r="E569" s="199"/>
      <c r="H569" s="157"/>
      <c r="I569" s="157"/>
      <c r="J569" s="129"/>
    </row>
    <row r="570" spans="1:10" s="138" customFormat="1" ht="15" hidden="1">
      <c r="A570" s="170"/>
      <c r="B570" s="156"/>
      <c r="D570" s="140"/>
      <c r="E570" s="199"/>
      <c r="H570" s="157"/>
      <c r="I570" s="157"/>
      <c r="J570" s="159"/>
    </row>
    <row r="571" spans="1:10" s="138" customFormat="1" ht="15" hidden="1">
      <c r="A571" s="170"/>
      <c r="B571" s="156"/>
      <c r="D571" s="140"/>
      <c r="E571" s="199"/>
      <c r="H571" s="157"/>
      <c r="I571" s="157"/>
      <c r="J571" s="159"/>
    </row>
    <row r="572" spans="1:10" s="138" customFormat="1" ht="15" hidden="1">
      <c r="A572" s="170"/>
      <c r="B572" s="156"/>
      <c r="D572" s="140"/>
      <c r="E572" s="199"/>
      <c r="H572" s="157"/>
      <c r="I572" s="157"/>
      <c r="J572" s="159"/>
    </row>
    <row r="573" spans="1:10" s="138" customFormat="1" ht="15" hidden="1">
      <c r="A573" s="170"/>
      <c r="B573" s="156"/>
      <c r="D573" s="140"/>
      <c r="E573" s="199"/>
      <c r="H573" s="157"/>
      <c r="I573" s="157"/>
      <c r="J573" s="166"/>
    </row>
    <row r="574" spans="1:10" s="138" customFormat="1" ht="15" hidden="1">
      <c r="A574" s="170"/>
      <c r="B574" s="156"/>
      <c r="D574" s="140"/>
      <c r="E574" s="199"/>
      <c r="H574" s="157"/>
      <c r="I574" s="157"/>
      <c r="J574" s="159"/>
    </row>
    <row r="575" spans="1:10" s="138" customFormat="1" ht="15" hidden="1">
      <c r="A575" s="170"/>
      <c r="B575" s="156"/>
      <c r="D575" s="140"/>
      <c r="E575" s="199"/>
      <c r="H575" s="157"/>
      <c r="I575" s="157"/>
      <c r="J575" s="159"/>
    </row>
    <row r="576" spans="1:10" s="138" customFormat="1" ht="15" hidden="1">
      <c r="A576" s="170"/>
      <c r="B576" s="156"/>
      <c r="D576" s="140"/>
      <c r="E576" s="199"/>
      <c r="H576" s="157"/>
      <c r="I576" s="157"/>
      <c r="J576" s="129"/>
    </row>
    <row r="577" spans="1:10" s="138" customFormat="1" ht="15" hidden="1">
      <c r="A577" s="170"/>
      <c r="B577" s="156"/>
      <c r="D577" s="140"/>
      <c r="E577" s="199"/>
      <c r="H577" s="157"/>
      <c r="I577" s="157"/>
      <c r="J577" s="159"/>
    </row>
    <row r="578" spans="1:10" s="138" customFormat="1" ht="15" hidden="1">
      <c r="A578" s="170"/>
      <c r="B578" s="156"/>
      <c r="D578" s="140"/>
      <c r="E578" s="199"/>
      <c r="H578" s="157"/>
      <c r="I578" s="157"/>
      <c r="J578" s="159"/>
    </row>
    <row r="579" spans="1:10" s="138" customFormat="1" ht="15" hidden="1">
      <c r="A579" s="170"/>
      <c r="B579" s="156"/>
      <c r="D579" s="140"/>
      <c r="E579" s="199"/>
      <c r="H579" s="157"/>
      <c r="I579" s="157"/>
      <c r="J579" s="129"/>
    </row>
    <row r="580" spans="1:10" s="138" customFormat="1" ht="15" hidden="1">
      <c r="A580" s="170"/>
      <c r="B580" s="156"/>
      <c r="D580" s="140"/>
      <c r="E580" s="199"/>
      <c r="H580" s="157"/>
      <c r="I580" s="157"/>
      <c r="J580" s="159"/>
    </row>
    <row r="581" spans="1:10" s="138" customFormat="1" ht="15" hidden="1">
      <c r="A581" s="170"/>
      <c r="B581" s="156"/>
      <c r="D581" s="140"/>
      <c r="E581" s="199"/>
      <c r="H581" s="157"/>
      <c r="I581" s="157"/>
      <c r="J581" s="159"/>
    </row>
    <row r="582" spans="1:10" s="138" customFormat="1" ht="15" hidden="1">
      <c r="A582" s="170"/>
      <c r="B582" s="156"/>
      <c r="D582" s="140"/>
      <c r="E582" s="199"/>
      <c r="H582" s="157"/>
      <c r="I582" s="157"/>
      <c r="J582" s="129"/>
    </row>
    <row r="583" spans="1:10" s="138" customFormat="1" ht="15" hidden="1">
      <c r="A583" s="170"/>
      <c r="B583" s="156"/>
      <c r="D583" s="140"/>
      <c r="E583" s="199"/>
      <c r="H583" s="157"/>
      <c r="I583" s="157"/>
      <c r="J583" s="159"/>
    </row>
    <row r="584" spans="1:10" s="138" customFormat="1" ht="15" hidden="1">
      <c r="A584" s="170"/>
      <c r="B584" s="156"/>
      <c r="D584" s="140"/>
      <c r="E584" s="199"/>
      <c r="H584" s="157"/>
      <c r="I584" s="157"/>
      <c r="J584" s="129"/>
    </row>
    <row r="585" spans="1:10" s="138" customFormat="1" ht="15" hidden="1">
      <c r="A585" s="170"/>
      <c r="B585" s="156"/>
      <c r="D585" s="140"/>
      <c r="E585" s="199"/>
      <c r="H585" s="157"/>
      <c r="I585" s="157"/>
      <c r="J585" s="159"/>
    </row>
    <row r="586" spans="1:10" s="138" customFormat="1" ht="15" hidden="1">
      <c r="A586" s="170"/>
      <c r="B586" s="156"/>
      <c r="D586" s="140"/>
      <c r="E586" s="199"/>
      <c r="H586" s="157"/>
      <c r="I586" s="157"/>
      <c r="J586" s="159"/>
    </row>
    <row r="587" spans="1:10" s="138" customFormat="1" ht="15" hidden="1">
      <c r="A587" s="170"/>
      <c r="B587" s="156"/>
      <c r="D587" s="140"/>
      <c r="E587" s="199"/>
      <c r="H587" s="157"/>
      <c r="I587" s="157"/>
      <c r="J587" s="159"/>
    </row>
    <row r="588" spans="1:10" s="138" customFormat="1" ht="15" hidden="1">
      <c r="A588" s="170"/>
      <c r="B588" s="156"/>
      <c r="D588" s="140"/>
      <c r="E588" s="199"/>
      <c r="H588" s="157"/>
      <c r="I588" s="157"/>
      <c r="J588" s="159"/>
    </row>
    <row r="589" spans="1:10" s="138" customFormat="1" ht="15" hidden="1">
      <c r="A589" s="170"/>
      <c r="B589" s="156"/>
      <c r="D589" s="140"/>
      <c r="E589" s="199"/>
      <c r="H589" s="157"/>
      <c r="I589" s="157"/>
      <c r="J589" s="159"/>
    </row>
    <row r="590" spans="1:10" s="138" customFormat="1" ht="15" hidden="1">
      <c r="A590" s="170"/>
      <c r="B590" s="156"/>
      <c r="D590" s="140"/>
      <c r="E590" s="199"/>
      <c r="H590" s="157"/>
      <c r="I590" s="157"/>
      <c r="J590" s="159"/>
    </row>
    <row r="591" spans="1:10" s="138" customFormat="1" ht="15" hidden="1">
      <c r="A591" s="170"/>
      <c r="B591" s="156"/>
      <c r="D591" s="140"/>
      <c r="E591" s="199"/>
      <c r="H591" s="157"/>
      <c r="I591" s="157"/>
      <c r="J591" s="159"/>
    </row>
    <row r="592" spans="1:10" s="138" customFormat="1" ht="15" hidden="1">
      <c r="A592" s="170"/>
      <c r="B592" s="156"/>
      <c r="D592" s="140"/>
      <c r="E592" s="199"/>
      <c r="H592" s="157"/>
      <c r="I592" s="157"/>
      <c r="J592" s="159"/>
    </row>
    <row r="593" spans="1:10" s="138" customFormat="1" ht="15" hidden="1">
      <c r="A593" s="170"/>
      <c r="B593" s="156"/>
      <c r="D593" s="140"/>
      <c r="E593" s="199"/>
      <c r="H593" s="157"/>
      <c r="I593" s="157"/>
      <c r="J593" s="159"/>
    </row>
    <row r="594" spans="1:10" s="138" customFormat="1" ht="15" hidden="1">
      <c r="A594" s="170"/>
      <c r="B594" s="156"/>
      <c r="D594" s="140"/>
      <c r="E594" s="199"/>
      <c r="H594" s="157"/>
      <c r="I594" s="157"/>
      <c r="J594" s="159"/>
    </row>
    <row r="595" spans="1:10" s="138" customFormat="1" ht="15" hidden="1">
      <c r="A595" s="170"/>
      <c r="B595" s="156"/>
      <c r="D595" s="140"/>
      <c r="E595" s="199"/>
      <c r="H595" s="157"/>
      <c r="I595" s="157"/>
      <c r="J595" s="159"/>
    </row>
    <row r="596" spans="1:10" s="138" customFormat="1" ht="15" hidden="1">
      <c r="A596" s="170"/>
      <c r="B596" s="156"/>
      <c r="D596" s="140"/>
      <c r="E596" s="199"/>
      <c r="H596" s="157"/>
      <c r="I596" s="157"/>
      <c r="J596" s="159"/>
    </row>
    <row r="597" spans="1:10" s="138" customFormat="1" ht="15" hidden="1">
      <c r="A597" s="170"/>
      <c r="B597" s="156"/>
      <c r="D597" s="140"/>
      <c r="E597" s="199"/>
      <c r="H597" s="157"/>
      <c r="I597" s="157"/>
      <c r="J597" s="159"/>
    </row>
    <row r="598" spans="1:10" s="138" customFormat="1" ht="15" hidden="1">
      <c r="A598" s="170"/>
      <c r="B598" s="156"/>
      <c r="D598" s="140"/>
      <c r="E598" s="199"/>
      <c r="H598" s="157"/>
      <c r="I598" s="157"/>
      <c r="J598" s="159"/>
    </row>
    <row r="599" spans="1:10" s="138" customFormat="1" ht="15" hidden="1">
      <c r="A599" s="170"/>
      <c r="B599" s="156"/>
      <c r="D599" s="140"/>
      <c r="E599" s="199"/>
      <c r="H599" s="157"/>
      <c r="I599" s="157"/>
      <c r="J599" s="159"/>
    </row>
    <row r="600" spans="1:10" s="138" customFormat="1" ht="15" hidden="1">
      <c r="A600" s="170"/>
      <c r="B600" s="156"/>
      <c r="D600" s="140"/>
      <c r="E600" s="199"/>
      <c r="H600" s="143"/>
      <c r="I600" s="143"/>
      <c r="J600" s="159"/>
    </row>
    <row r="601" spans="1:10" s="138" customFormat="1" ht="15" hidden="1">
      <c r="A601" s="170"/>
      <c r="B601" s="156"/>
      <c r="D601" s="140"/>
      <c r="E601" s="199"/>
      <c r="F601" s="170"/>
      <c r="G601" s="170"/>
      <c r="H601" s="157"/>
      <c r="I601" s="157"/>
      <c r="J601" s="159"/>
    </row>
    <row r="602" spans="1:10" s="138" customFormat="1" ht="15" hidden="1">
      <c r="A602" s="170"/>
      <c r="B602" s="156"/>
      <c r="D602" s="140"/>
      <c r="E602" s="199"/>
      <c r="F602" s="170"/>
      <c r="G602" s="170"/>
      <c r="H602" s="157"/>
      <c r="I602" s="157"/>
      <c r="J602" s="159"/>
    </row>
    <row r="603" spans="1:10" s="138" customFormat="1" ht="15" hidden="1">
      <c r="A603" s="170"/>
      <c r="B603" s="156"/>
      <c r="D603" s="140"/>
      <c r="E603" s="199"/>
      <c r="F603" s="170"/>
      <c r="G603" s="170"/>
      <c r="H603" s="157"/>
      <c r="I603" s="157"/>
      <c r="J603" s="159"/>
    </row>
    <row r="604" spans="1:10" s="138" customFormat="1" ht="15" hidden="1">
      <c r="A604" s="170"/>
      <c r="B604" s="156"/>
      <c r="D604" s="140"/>
      <c r="E604" s="199"/>
      <c r="F604" s="170"/>
      <c r="G604" s="170"/>
      <c r="H604" s="157"/>
      <c r="I604" s="157"/>
      <c r="J604" s="159"/>
    </row>
    <row r="605" spans="1:10" s="138" customFormat="1" ht="15" hidden="1">
      <c r="A605" s="170"/>
      <c r="B605" s="156"/>
      <c r="D605" s="140"/>
      <c r="E605" s="199"/>
      <c r="F605" s="170"/>
      <c r="G605" s="170"/>
      <c r="H605" s="157"/>
      <c r="I605" s="157"/>
      <c r="J605" s="129"/>
    </row>
    <row r="606" spans="1:10" s="138" customFormat="1" ht="15" hidden="1">
      <c r="A606" s="170"/>
      <c r="B606" s="156"/>
      <c r="D606" s="140"/>
      <c r="E606" s="199"/>
      <c r="H606" s="157"/>
      <c r="I606" s="157"/>
      <c r="J606" s="129"/>
    </row>
    <row r="607" spans="1:10" s="138" customFormat="1" ht="15" hidden="1">
      <c r="A607" s="170"/>
      <c r="B607" s="156"/>
      <c r="D607" s="140"/>
      <c r="E607" s="199"/>
      <c r="H607" s="157"/>
      <c r="I607" s="157"/>
      <c r="J607" s="129"/>
    </row>
    <row r="608" spans="1:10" s="138" customFormat="1" ht="15" hidden="1">
      <c r="A608" s="170"/>
      <c r="B608" s="156"/>
      <c r="D608" s="140"/>
      <c r="E608" s="199"/>
      <c r="H608" s="157"/>
      <c r="I608" s="157"/>
      <c r="J608" s="129"/>
    </row>
    <row r="609" spans="1:10" s="138" customFormat="1" ht="15" hidden="1">
      <c r="A609" s="170"/>
      <c r="B609" s="156"/>
      <c r="D609" s="140"/>
      <c r="E609" s="199"/>
      <c r="H609" s="157"/>
      <c r="I609" s="157"/>
      <c r="J609" s="129"/>
    </row>
    <row r="610" spans="1:10" s="138" customFormat="1" ht="15" hidden="1">
      <c r="A610" s="170"/>
      <c r="B610" s="156"/>
      <c r="D610" s="140"/>
      <c r="E610" s="199"/>
      <c r="H610" s="157"/>
      <c r="I610" s="157"/>
      <c r="J610" s="129"/>
    </row>
    <row r="611" spans="1:10" s="138" customFormat="1" ht="15" hidden="1">
      <c r="A611" s="170"/>
      <c r="B611" s="156"/>
      <c r="D611" s="140"/>
      <c r="E611" s="199"/>
      <c r="H611" s="157"/>
      <c r="I611" s="157"/>
      <c r="J611" s="129"/>
    </row>
    <row r="612" spans="1:10" s="138" customFormat="1" ht="15" hidden="1">
      <c r="A612" s="170"/>
      <c r="B612" s="156"/>
      <c r="D612" s="140"/>
      <c r="E612" s="199"/>
      <c r="H612" s="157"/>
      <c r="I612" s="157"/>
      <c r="J612" s="129"/>
    </row>
    <row r="613" spans="1:10" s="138" customFormat="1" ht="15" hidden="1">
      <c r="A613" s="170"/>
      <c r="B613" s="156"/>
      <c r="D613" s="140"/>
      <c r="E613" s="199"/>
      <c r="H613" s="157"/>
      <c r="I613" s="157"/>
      <c r="J613" s="129"/>
    </row>
    <row r="614" spans="1:10" s="138" customFormat="1" ht="15" hidden="1">
      <c r="A614" s="170"/>
      <c r="B614" s="156"/>
      <c r="D614" s="140"/>
      <c r="E614" s="199"/>
      <c r="H614" s="157"/>
      <c r="I614" s="157"/>
      <c r="J614" s="129"/>
    </row>
    <row r="615" spans="1:10" s="138" customFormat="1" ht="15" hidden="1">
      <c r="A615" s="170"/>
      <c r="B615" s="156"/>
      <c r="D615" s="140"/>
      <c r="E615" s="199"/>
      <c r="H615" s="157"/>
      <c r="I615" s="157"/>
      <c r="J615" s="129"/>
    </row>
    <row r="616" spans="1:10" s="138" customFormat="1" ht="15" hidden="1">
      <c r="A616" s="170"/>
      <c r="B616" s="156"/>
      <c r="D616" s="140"/>
      <c r="E616" s="199"/>
      <c r="H616" s="157"/>
      <c r="I616" s="157"/>
      <c r="J616" s="129"/>
    </row>
    <row r="617" spans="1:10" s="138" customFormat="1" ht="15" hidden="1">
      <c r="A617" s="170"/>
      <c r="B617" s="156"/>
      <c r="D617" s="140"/>
      <c r="E617" s="199"/>
      <c r="H617" s="157"/>
      <c r="I617" s="157"/>
      <c r="J617" s="129"/>
    </row>
    <row r="618" spans="1:10" s="138" customFormat="1" ht="15" hidden="1">
      <c r="A618" s="170"/>
      <c r="B618" s="156"/>
      <c r="D618" s="140"/>
      <c r="E618" s="199"/>
      <c r="H618" s="157"/>
      <c r="I618" s="157"/>
      <c r="J618" s="129"/>
    </row>
    <row r="619" spans="1:10" s="138" customFormat="1" ht="15" hidden="1">
      <c r="A619" s="170"/>
      <c r="B619" s="156"/>
      <c r="D619" s="140"/>
      <c r="E619" s="199"/>
      <c r="H619" s="157"/>
      <c r="I619" s="157"/>
      <c r="J619" s="129"/>
    </row>
    <row r="620" spans="1:10" s="138" customFormat="1" ht="15" hidden="1">
      <c r="A620" s="170"/>
      <c r="B620" s="156"/>
      <c r="D620" s="140"/>
      <c r="E620" s="199"/>
      <c r="H620" s="168"/>
      <c r="I620" s="168"/>
      <c r="J620" s="129"/>
    </row>
    <row r="621" spans="1:10" s="138" customFormat="1" ht="15" hidden="1">
      <c r="A621" s="170"/>
      <c r="B621" s="156"/>
      <c r="D621" s="140"/>
      <c r="E621" s="199"/>
      <c r="H621" s="157"/>
      <c r="I621" s="157"/>
      <c r="J621" s="129"/>
    </row>
    <row r="622" spans="1:10" s="138" customFormat="1" ht="15" hidden="1">
      <c r="A622" s="170"/>
      <c r="B622" s="156"/>
      <c r="D622" s="140"/>
      <c r="E622" s="199"/>
      <c r="H622" s="157"/>
      <c r="I622" s="157"/>
      <c r="J622" s="129"/>
    </row>
    <row r="623" spans="1:10" s="138" customFormat="1" ht="15" hidden="1">
      <c r="A623" s="170"/>
      <c r="B623" s="156"/>
      <c r="D623" s="140"/>
      <c r="E623" s="199"/>
      <c r="H623" s="157"/>
      <c r="I623" s="157"/>
      <c r="J623" s="129"/>
    </row>
    <row r="624" spans="1:10" s="138" customFormat="1" ht="15" hidden="1">
      <c r="A624" s="170"/>
      <c r="B624" s="156"/>
      <c r="D624" s="140"/>
      <c r="E624" s="199"/>
      <c r="H624" s="157"/>
      <c r="I624" s="157"/>
      <c r="J624" s="129"/>
    </row>
    <row r="625" spans="1:10" s="138" customFormat="1" ht="15" hidden="1">
      <c r="A625" s="170"/>
      <c r="B625" s="156"/>
      <c r="D625" s="140"/>
      <c r="E625" s="199"/>
      <c r="H625" s="157"/>
      <c r="I625" s="157"/>
      <c r="J625" s="129"/>
    </row>
    <row r="626" spans="1:10" s="138" customFormat="1" ht="15" hidden="1">
      <c r="A626" s="170"/>
      <c r="B626" s="156"/>
      <c r="D626" s="140"/>
      <c r="E626" s="199"/>
      <c r="H626" s="157"/>
      <c r="I626" s="157"/>
      <c r="J626" s="129"/>
    </row>
    <row r="627" spans="1:10" s="138" customFormat="1" ht="15" hidden="1">
      <c r="A627" s="170"/>
      <c r="B627" s="156"/>
      <c r="D627" s="140"/>
      <c r="E627" s="199"/>
      <c r="H627" s="157"/>
      <c r="I627" s="157"/>
      <c r="J627" s="129"/>
    </row>
    <row r="628" spans="1:10" s="138" customFormat="1" ht="15" hidden="1">
      <c r="A628" s="170"/>
      <c r="B628" s="156"/>
      <c r="D628" s="140"/>
      <c r="E628" s="199"/>
      <c r="H628" s="157"/>
      <c r="I628" s="157"/>
      <c r="J628" s="129"/>
    </row>
    <row r="629" spans="1:10" s="138" customFormat="1" ht="15" hidden="1">
      <c r="A629" s="170"/>
      <c r="B629" s="156"/>
      <c r="D629" s="140"/>
      <c r="E629" s="199"/>
      <c r="H629" s="157"/>
      <c r="I629" s="157"/>
      <c r="J629" s="166"/>
    </row>
    <row r="630" spans="1:10" s="138" customFormat="1" ht="15" hidden="1">
      <c r="A630" s="170"/>
      <c r="B630" s="156"/>
      <c r="D630" s="140"/>
      <c r="E630" s="199"/>
      <c r="H630" s="157"/>
      <c r="I630" s="157"/>
      <c r="J630" s="166"/>
    </row>
    <row r="631" spans="1:10" s="138" customFormat="1" ht="15" hidden="1">
      <c r="A631" s="170"/>
      <c r="B631" s="156"/>
      <c r="D631" s="140"/>
      <c r="E631" s="199"/>
      <c r="H631" s="157"/>
      <c r="I631" s="157"/>
      <c r="J631" s="166"/>
    </row>
    <row r="632" spans="1:10" s="138" customFormat="1" ht="15" hidden="1">
      <c r="A632" s="170"/>
      <c r="B632" s="156"/>
      <c r="D632" s="140"/>
      <c r="E632" s="199"/>
      <c r="H632" s="157"/>
      <c r="I632" s="157"/>
      <c r="J632" s="166"/>
    </row>
    <row r="633" spans="1:10" s="138" customFormat="1" ht="15" hidden="1">
      <c r="A633" s="170"/>
      <c r="B633" s="156"/>
      <c r="D633" s="140"/>
      <c r="E633" s="199"/>
      <c r="H633" s="157"/>
      <c r="I633" s="157"/>
      <c r="J633" s="166"/>
    </row>
    <row r="634" spans="1:10" s="138" customFormat="1" ht="15" hidden="1">
      <c r="A634" s="170"/>
      <c r="B634" s="167"/>
      <c r="D634" s="140"/>
      <c r="E634" s="199"/>
      <c r="H634" s="157"/>
      <c r="I634" s="157"/>
      <c r="J634" s="166"/>
    </row>
    <row r="635" spans="1:10" s="138" customFormat="1" ht="15" hidden="1">
      <c r="A635" s="170"/>
      <c r="B635" s="156"/>
      <c r="D635" s="140"/>
      <c r="E635" s="199"/>
      <c r="F635" s="170"/>
      <c r="G635" s="170"/>
      <c r="H635" s="157"/>
      <c r="I635" s="157"/>
      <c r="J635" s="166"/>
    </row>
    <row r="636" spans="1:10" s="138" customFormat="1" ht="15" hidden="1">
      <c r="A636" s="170"/>
      <c r="B636" s="156"/>
      <c r="D636" s="140"/>
      <c r="E636" s="199"/>
      <c r="F636" s="170"/>
      <c r="G636" s="170"/>
      <c r="H636" s="157"/>
      <c r="I636" s="157"/>
      <c r="J636" s="166"/>
    </row>
    <row r="637" spans="1:10" s="138" customFormat="1" ht="15" hidden="1">
      <c r="A637" s="170"/>
      <c r="B637" s="156"/>
      <c r="D637" s="140"/>
      <c r="E637" s="199"/>
      <c r="F637" s="170"/>
      <c r="G637" s="170"/>
      <c r="H637" s="157"/>
      <c r="I637" s="157"/>
      <c r="J637" s="129"/>
    </row>
    <row r="638" spans="1:10" s="138" customFormat="1" ht="15" hidden="1">
      <c r="A638" s="170"/>
      <c r="B638" s="156"/>
      <c r="D638" s="140"/>
      <c r="E638" s="199"/>
      <c r="F638" s="170"/>
      <c r="G638" s="170"/>
      <c r="H638" s="157"/>
      <c r="I638" s="157"/>
      <c r="J638" s="166"/>
    </row>
    <row r="639" spans="1:10" s="138" customFormat="1" ht="15" hidden="1">
      <c r="A639" s="170"/>
      <c r="B639" s="156"/>
      <c r="D639" s="140"/>
      <c r="E639" s="199"/>
      <c r="F639" s="170"/>
      <c r="G639" s="170"/>
      <c r="H639" s="157"/>
      <c r="I639" s="157"/>
      <c r="J639" s="129"/>
    </row>
    <row r="640" spans="1:10" s="138" customFormat="1" ht="15" hidden="1">
      <c r="A640" s="170"/>
      <c r="B640" s="156"/>
      <c r="D640" s="140"/>
      <c r="E640" s="199"/>
      <c r="F640" s="170"/>
      <c r="G640" s="170"/>
      <c r="H640" s="157"/>
      <c r="I640" s="157"/>
      <c r="J640" s="159"/>
    </row>
    <row r="641" spans="1:10" s="138" customFormat="1" ht="15" hidden="1">
      <c r="A641" s="170"/>
      <c r="B641" s="156"/>
      <c r="D641" s="140"/>
      <c r="E641" s="199"/>
      <c r="F641" s="170"/>
      <c r="G641" s="170"/>
      <c r="H641" s="157"/>
      <c r="I641" s="157"/>
      <c r="J641" s="159"/>
    </row>
    <row r="642" spans="1:10" s="138" customFormat="1" ht="15" hidden="1">
      <c r="A642" s="170"/>
      <c r="B642" s="156"/>
      <c r="D642" s="140"/>
      <c r="E642" s="199"/>
      <c r="F642" s="170"/>
      <c r="G642" s="170"/>
      <c r="H642" s="157"/>
      <c r="I642" s="157"/>
      <c r="J642" s="129"/>
    </row>
    <row r="643" spans="1:10" s="138" customFormat="1" ht="15" hidden="1">
      <c r="A643" s="170"/>
      <c r="B643" s="156"/>
      <c r="D643" s="140"/>
      <c r="E643" s="199"/>
      <c r="F643" s="170"/>
      <c r="G643" s="170"/>
      <c r="H643" s="157"/>
      <c r="I643" s="157"/>
      <c r="J643" s="129"/>
    </row>
    <row r="644" spans="1:10" s="138" customFormat="1" ht="15" hidden="1">
      <c r="A644" s="170"/>
      <c r="B644" s="156"/>
      <c r="D644" s="140"/>
      <c r="E644" s="199"/>
      <c r="H644" s="157"/>
      <c r="I644" s="157"/>
      <c r="J644" s="129"/>
    </row>
    <row r="645" spans="1:10" s="138" customFormat="1" ht="15" hidden="1">
      <c r="A645" s="170"/>
      <c r="B645" s="156"/>
      <c r="D645" s="140"/>
      <c r="E645" s="199"/>
      <c r="H645" s="157"/>
      <c r="I645" s="157"/>
      <c r="J645" s="129"/>
    </row>
    <row r="646" spans="1:10" s="138" customFormat="1" ht="15" hidden="1">
      <c r="A646" s="170"/>
      <c r="B646" s="156"/>
      <c r="D646" s="140"/>
      <c r="E646" s="199"/>
      <c r="H646" s="157"/>
      <c r="I646" s="157"/>
      <c r="J646" s="129"/>
    </row>
    <row r="647" spans="1:10" s="138" customFormat="1" ht="15" hidden="1">
      <c r="A647" s="170"/>
      <c r="B647" s="156"/>
      <c r="D647" s="140"/>
      <c r="E647" s="199"/>
      <c r="H647" s="157"/>
      <c r="I647" s="157"/>
      <c r="J647" s="166"/>
    </row>
    <row r="648" spans="1:10" s="138" customFormat="1" ht="15" hidden="1">
      <c r="A648" s="170"/>
      <c r="B648" s="156"/>
      <c r="D648" s="140"/>
      <c r="E648" s="199"/>
      <c r="H648" s="157"/>
      <c r="I648" s="157"/>
      <c r="J648" s="159"/>
    </row>
    <row r="649" spans="1:10" s="138" customFormat="1" ht="15" hidden="1">
      <c r="A649" s="170"/>
      <c r="B649" s="156"/>
      <c r="D649" s="140"/>
      <c r="E649" s="199"/>
      <c r="H649" s="157"/>
      <c r="I649" s="157"/>
      <c r="J649" s="159"/>
    </row>
    <row r="650" spans="1:10" s="138" customFormat="1" ht="15" hidden="1">
      <c r="A650" s="170"/>
      <c r="B650" s="156"/>
      <c r="D650" s="140"/>
      <c r="E650" s="199"/>
      <c r="H650" s="157"/>
      <c r="I650" s="157"/>
      <c r="J650" s="159"/>
    </row>
    <row r="651" spans="1:10" s="138" customFormat="1" ht="15" hidden="1">
      <c r="A651" s="170"/>
      <c r="B651" s="156"/>
      <c r="D651" s="140"/>
      <c r="E651" s="199"/>
      <c r="H651" s="157"/>
      <c r="I651" s="157"/>
      <c r="J651" s="159"/>
    </row>
    <row r="652" spans="1:10" s="138" customFormat="1" ht="15" hidden="1">
      <c r="A652" s="170"/>
      <c r="B652" s="156"/>
      <c r="D652" s="140"/>
      <c r="E652" s="199"/>
      <c r="H652" s="157"/>
      <c r="I652" s="157"/>
      <c r="J652" s="129"/>
    </row>
    <row r="653" spans="1:10" s="138" customFormat="1" ht="15" hidden="1">
      <c r="A653" s="170"/>
      <c r="B653" s="156"/>
      <c r="D653" s="140"/>
      <c r="E653" s="199"/>
      <c r="H653" s="157"/>
      <c r="I653" s="157"/>
      <c r="J653" s="159"/>
    </row>
    <row r="654" spans="1:10" s="138" customFormat="1" ht="15" hidden="1">
      <c r="A654" s="170"/>
      <c r="B654" s="156"/>
      <c r="D654" s="140"/>
      <c r="E654" s="199"/>
      <c r="H654" s="157"/>
      <c r="I654" s="157"/>
      <c r="J654" s="159"/>
    </row>
    <row r="655" spans="1:10" s="138" customFormat="1" ht="15" hidden="1">
      <c r="A655" s="170"/>
      <c r="B655" s="156"/>
      <c r="D655" s="140"/>
      <c r="E655" s="199"/>
      <c r="H655" s="157"/>
      <c r="I655" s="157"/>
      <c r="J655" s="159"/>
    </row>
    <row r="656" spans="1:10" s="138" customFormat="1" ht="15" hidden="1">
      <c r="A656" s="170"/>
      <c r="B656" s="156"/>
      <c r="D656" s="140"/>
      <c r="E656" s="199"/>
      <c r="H656" s="157"/>
      <c r="I656" s="157"/>
      <c r="J656" s="166"/>
    </row>
    <row r="657" spans="1:10" s="138" customFormat="1" ht="15" hidden="1">
      <c r="A657" s="170"/>
      <c r="B657" s="156"/>
      <c r="D657" s="140"/>
      <c r="E657" s="199"/>
      <c r="H657" s="157"/>
      <c r="I657" s="157"/>
      <c r="J657" s="159"/>
    </row>
    <row r="658" spans="1:10" s="138" customFormat="1" ht="15" hidden="1">
      <c r="A658" s="170"/>
      <c r="B658" s="156"/>
      <c r="D658" s="140"/>
      <c r="E658" s="199"/>
      <c r="H658" s="157"/>
      <c r="I658" s="157"/>
      <c r="J658" s="159"/>
    </row>
    <row r="659" spans="1:10" s="138" customFormat="1" ht="15" hidden="1">
      <c r="A659" s="170"/>
      <c r="B659" s="156"/>
      <c r="D659" s="140"/>
      <c r="E659" s="199"/>
      <c r="H659" s="157"/>
      <c r="I659" s="157"/>
      <c r="J659" s="129"/>
    </row>
    <row r="660" spans="1:10" s="138" customFormat="1" ht="15" hidden="1">
      <c r="A660" s="170"/>
      <c r="B660" s="156"/>
      <c r="D660" s="140"/>
      <c r="E660" s="199"/>
      <c r="H660" s="157"/>
      <c r="I660" s="157"/>
      <c r="J660" s="159"/>
    </row>
    <row r="661" spans="1:10" s="138" customFormat="1" ht="15" hidden="1">
      <c r="A661" s="170"/>
      <c r="B661" s="156"/>
      <c r="D661" s="140"/>
      <c r="E661" s="199"/>
      <c r="H661" s="157"/>
      <c r="I661" s="157"/>
      <c r="J661" s="159"/>
    </row>
    <row r="662" spans="1:10" s="138" customFormat="1" ht="15" hidden="1">
      <c r="A662" s="170"/>
      <c r="B662" s="156"/>
      <c r="D662" s="140"/>
      <c r="E662" s="199"/>
      <c r="H662" s="157"/>
      <c r="I662" s="157"/>
      <c r="J662" s="129"/>
    </row>
    <row r="663" spans="1:10" s="138" customFormat="1" ht="15" hidden="1">
      <c r="A663" s="170"/>
      <c r="B663" s="156"/>
      <c r="D663" s="140"/>
      <c r="E663" s="199"/>
      <c r="H663" s="157"/>
      <c r="I663" s="157"/>
      <c r="J663" s="159"/>
    </row>
    <row r="664" spans="1:10" s="138" customFormat="1" ht="15" hidden="1">
      <c r="A664" s="170"/>
      <c r="B664" s="156"/>
      <c r="D664" s="140"/>
      <c r="E664" s="199"/>
      <c r="H664" s="157"/>
      <c r="I664" s="157"/>
      <c r="J664" s="159"/>
    </row>
    <row r="665" spans="1:10" s="138" customFormat="1" ht="15" hidden="1">
      <c r="A665" s="170"/>
      <c r="B665" s="156"/>
      <c r="D665" s="140"/>
      <c r="E665" s="199"/>
      <c r="H665" s="157"/>
      <c r="I665" s="157"/>
      <c r="J665" s="129"/>
    </row>
    <row r="666" spans="1:10" s="138" customFormat="1" ht="15" hidden="1">
      <c r="A666" s="170"/>
      <c r="B666" s="156"/>
      <c r="D666" s="140"/>
      <c r="E666" s="199"/>
      <c r="H666" s="157"/>
      <c r="I666" s="157"/>
      <c r="J666" s="159"/>
    </row>
    <row r="667" spans="1:10" s="138" customFormat="1" ht="15" hidden="1">
      <c r="A667" s="170"/>
      <c r="B667" s="156"/>
      <c r="D667" s="140"/>
      <c r="E667" s="199"/>
      <c r="H667" s="157"/>
      <c r="I667" s="157"/>
      <c r="J667" s="129"/>
    </row>
    <row r="668" spans="1:10" s="138" customFormat="1" ht="15" hidden="1">
      <c r="A668" s="170"/>
      <c r="B668" s="156"/>
      <c r="D668" s="140"/>
      <c r="E668" s="199"/>
      <c r="H668" s="157"/>
      <c r="I668" s="157"/>
      <c r="J668" s="159"/>
    </row>
    <row r="669" spans="1:10" s="138" customFormat="1" ht="15" hidden="1">
      <c r="A669" s="170"/>
      <c r="B669" s="156"/>
      <c r="D669" s="140"/>
      <c r="E669" s="199"/>
      <c r="H669" s="157"/>
      <c r="I669" s="157"/>
      <c r="J669" s="159"/>
    </row>
    <row r="670" spans="1:10" s="138" customFormat="1" ht="15" hidden="1">
      <c r="A670" s="170"/>
      <c r="B670" s="156"/>
      <c r="D670" s="140"/>
      <c r="E670" s="199"/>
      <c r="H670" s="157"/>
      <c r="I670" s="157"/>
      <c r="J670" s="159"/>
    </row>
    <row r="671" spans="1:10" s="138" customFormat="1" ht="15" hidden="1">
      <c r="A671" s="170"/>
      <c r="B671" s="156"/>
      <c r="D671" s="140"/>
      <c r="E671" s="199"/>
      <c r="H671" s="157"/>
      <c r="I671" s="157"/>
      <c r="J671" s="159"/>
    </row>
    <row r="672" spans="1:10" s="138" customFormat="1" ht="15" hidden="1">
      <c r="A672" s="170"/>
      <c r="B672" s="156"/>
      <c r="D672" s="140"/>
      <c r="E672" s="199"/>
      <c r="H672" s="157"/>
      <c r="I672" s="157"/>
      <c r="J672" s="159"/>
    </row>
    <row r="673" spans="1:10" s="138" customFormat="1" ht="15" hidden="1">
      <c r="A673" s="170"/>
      <c r="B673" s="156"/>
      <c r="D673" s="140"/>
      <c r="E673" s="199"/>
      <c r="H673" s="157"/>
      <c r="I673" s="157"/>
      <c r="J673" s="159"/>
    </row>
    <row r="674" spans="1:10" s="138" customFormat="1" ht="15" hidden="1">
      <c r="A674" s="170"/>
      <c r="B674" s="156"/>
      <c r="D674" s="140"/>
      <c r="E674" s="199"/>
      <c r="H674" s="157"/>
      <c r="I674" s="157"/>
      <c r="J674" s="159"/>
    </row>
    <row r="675" spans="1:10" s="138" customFormat="1" ht="15" hidden="1">
      <c r="A675" s="170"/>
      <c r="B675" s="156"/>
      <c r="D675" s="140"/>
      <c r="E675" s="199"/>
      <c r="H675" s="157"/>
      <c r="I675" s="157"/>
      <c r="J675" s="159"/>
    </row>
    <row r="676" spans="1:10" s="138" customFormat="1" ht="15" hidden="1">
      <c r="A676" s="170"/>
      <c r="B676" s="156"/>
      <c r="D676" s="140"/>
      <c r="E676" s="199"/>
      <c r="H676" s="157"/>
      <c r="I676" s="157"/>
      <c r="J676" s="159"/>
    </row>
    <row r="677" spans="1:10" s="138" customFormat="1" ht="15" hidden="1">
      <c r="A677" s="170"/>
      <c r="B677" s="156"/>
      <c r="D677" s="140"/>
      <c r="E677" s="199"/>
      <c r="H677" s="157"/>
      <c r="I677" s="157"/>
      <c r="J677" s="159"/>
    </row>
    <row r="678" spans="1:10" s="138" customFormat="1" ht="15" hidden="1">
      <c r="A678" s="170"/>
      <c r="B678" s="156"/>
      <c r="D678" s="140"/>
      <c r="E678" s="199"/>
      <c r="H678" s="157"/>
      <c r="I678" s="157"/>
      <c r="J678" s="159"/>
    </row>
    <row r="679" spans="1:10" s="138" customFormat="1" ht="15" hidden="1">
      <c r="A679" s="170"/>
      <c r="B679" s="156"/>
      <c r="D679" s="140"/>
      <c r="E679" s="199"/>
      <c r="H679" s="157"/>
      <c r="I679" s="157"/>
      <c r="J679" s="159"/>
    </row>
    <row r="680" spans="1:10" s="138" customFormat="1" ht="15" hidden="1">
      <c r="A680" s="170"/>
      <c r="B680" s="156"/>
      <c r="D680" s="140"/>
      <c r="E680" s="199"/>
      <c r="H680" s="157"/>
      <c r="I680" s="157"/>
      <c r="J680" s="159"/>
    </row>
    <row r="681" spans="1:10" s="138" customFormat="1" ht="15" hidden="1">
      <c r="A681" s="170"/>
      <c r="B681" s="156"/>
      <c r="D681" s="140"/>
      <c r="E681" s="199"/>
      <c r="H681" s="157"/>
      <c r="I681" s="157"/>
      <c r="J681" s="159"/>
    </row>
    <row r="682" spans="1:10" s="138" customFormat="1" ht="15" hidden="1">
      <c r="A682" s="170"/>
      <c r="B682" s="156"/>
      <c r="D682" s="140"/>
      <c r="E682" s="199"/>
      <c r="H682" s="143"/>
      <c r="I682" s="143"/>
      <c r="J682" s="159"/>
    </row>
    <row r="683" spans="1:10" s="138" customFormat="1" ht="15" hidden="1">
      <c r="A683" s="170"/>
      <c r="B683" s="156"/>
      <c r="D683" s="140"/>
      <c r="E683" s="199"/>
      <c r="H683" s="143"/>
      <c r="I683" s="143"/>
      <c r="J683" s="159"/>
    </row>
    <row r="684" spans="1:10" s="138" customFormat="1" ht="15" hidden="1">
      <c r="A684" s="170"/>
      <c r="B684" s="156"/>
      <c r="D684" s="140"/>
      <c r="E684" s="199"/>
      <c r="H684" s="157"/>
      <c r="I684" s="157"/>
      <c r="J684" s="159"/>
    </row>
    <row r="685" spans="1:10" s="138" customFormat="1" ht="15" hidden="1">
      <c r="A685" s="170"/>
      <c r="B685" s="156"/>
      <c r="D685" s="140"/>
      <c r="E685" s="199"/>
      <c r="H685" s="157"/>
      <c r="I685" s="157"/>
      <c r="J685" s="159"/>
    </row>
    <row r="686" spans="1:10" s="138" customFormat="1" ht="15" hidden="1">
      <c r="A686" s="170"/>
      <c r="B686" s="156"/>
      <c r="D686" s="140"/>
      <c r="E686" s="199"/>
      <c r="F686" s="170"/>
      <c r="G686" s="170"/>
      <c r="H686" s="157"/>
      <c r="I686" s="157"/>
      <c r="J686" s="159"/>
    </row>
    <row r="687" spans="1:10" s="138" customFormat="1" ht="15" hidden="1">
      <c r="A687" s="170"/>
      <c r="B687" s="156"/>
      <c r="D687" s="140"/>
      <c r="E687" s="199"/>
      <c r="F687" s="170"/>
      <c r="G687" s="170"/>
      <c r="H687" s="157"/>
      <c r="I687" s="157"/>
      <c r="J687" s="159"/>
    </row>
    <row r="688" spans="1:10" s="138" customFormat="1" ht="15" hidden="1">
      <c r="A688" s="170"/>
      <c r="B688" s="156"/>
      <c r="D688" s="140"/>
      <c r="E688" s="199"/>
      <c r="F688" s="170"/>
      <c r="G688" s="170"/>
      <c r="H688" s="157"/>
      <c r="I688" s="157"/>
      <c r="J688" s="129"/>
    </row>
    <row r="689" spans="1:10" s="138" customFormat="1" ht="15" hidden="1">
      <c r="A689" s="170"/>
      <c r="B689" s="156"/>
      <c r="D689" s="140"/>
      <c r="E689" s="199"/>
      <c r="F689" s="170"/>
      <c r="G689" s="170"/>
      <c r="H689" s="157"/>
      <c r="I689" s="157"/>
      <c r="J689" s="129"/>
    </row>
    <row r="690" spans="1:10" s="138" customFormat="1" ht="15" hidden="1">
      <c r="A690" s="170"/>
      <c r="B690" s="156"/>
      <c r="D690" s="140"/>
      <c r="E690" s="199"/>
      <c r="F690" s="170"/>
      <c r="G690" s="170"/>
      <c r="H690" s="157"/>
      <c r="I690" s="157"/>
      <c r="J690" s="129"/>
    </row>
    <row r="691" spans="1:10" s="138" customFormat="1" ht="15" hidden="1">
      <c r="A691" s="170"/>
      <c r="B691" s="156"/>
      <c r="D691" s="140"/>
      <c r="E691" s="199"/>
      <c r="F691" s="170"/>
      <c r="G691" s="170"/>
      <c r="H691" s="157"/>
      <c r="I691" s="157"/>
      <c r="J691" s="129"/>
    </row>
    <row r="692" spans="1:10" s="138" customFormat="1" ht="15" hidden="1">
      <c r="A692" s="170"/>
      <c r="B692" s="156"/>
      <c r="D692" s="140"/>
      <c r="E692" s="199"/>
      <c r="F692" s="170"/>
      <c r="G692" s="170"/>
      <c r="H692" s="157"/>
      <c r="I692" s="157"/>
      <c r="J692" s="129"/>
    </row>
    <row r="693" spans="1:10" s="138" customFormat="1" ht="15" hidden="1">
      <c r="A693" s="170"/>
      <c r="B693" s="156"/>
      <c r="D693" s="140"/>
      <c r="E693" s="199"/>
      <c r="F693" s="170"/>
      <c r="G693" s="170"/>
      <c r="H693" s="157"/>
      <c r="I693" s="157"/>
      <c r="J693" s="129"/>
    </row>
    <row r="694" spans="1:10" s="138" customFormat="1" ht="15" hidden="1">
      <c r="A694" s="170"/>
      <c r="B694" s="156"/>
      <c r="D694" s="140"/>
      <c r="E694" s="199"/>
      <c r="H694" s="157"/>
      <c r="I694" s="157"/>
      <c r="J694" s="129"/>
    </row>
    <row r="695" spans="1:10" s="138" customFormat="1" ht="15" hidden="1">
      <c r="A695" s="170"/>
      <c r="B695" s="156"/>
      <c r="D695" s="140"/>
      <c r="E695" s="199"/>
      <c r="H695" s="157"/>
      <c r="I695" s="157"/>
      <c r="J695" s="129"/>
    </row>
    <row r="696" spans="1:10" s="138" customFormat="1" ht="15" hidden="1">
      <c r="A696" s="170"/>
      <c r="B696" s="156"/>
      <c r="D696" s="140"/>
      <c r="E696" s="199"/>
      <c r="H696" s="157"/>
      <c r="I696" s="157"/>
      <c r="J696" s="129"/>
    </row>
    <row r="697" spans="1:10" s="138" customFormat="1" ht="15" hidden="1">
      <c r="A697" s="170"/>
      <c r="B697" s="156"/>
      <c r="D697" s="140"/>
      <c r="E697" s="199"/>
      <c r="H697" s="157"/>
      <c r="I697" s="157"/>
      <c r="J697" s="129"/>
    </row>
    <row r="698" spans="1:10" s="138" customFormat="1" ht="15" hidden="1">
      <c r="A698" s="170"/>
      <c r="B698" s="156"/>
      <c r="D698" s="140"/>
      <c r="E698" s="199"/>
      <c r="H698" s="157"/>
      <c r="I698" s="157"/>
      <c r="J698" s="129"/>
    </row>
    <row r="699" spans="1:10" s="138" customFormat="1" ht="15" hidden="1">
      <c r="A699" s="170"/>
      <c r="B699" s="156"/>
      <c r="D699" s="140"/>
      <c r="E699" s="199"/>
      <c r="H699" s="157"/>
      <c r="I699" s="157"/>
      <c r="J699" s="129"/>
    </row>
    <row r="700" spans="1:10" s="138" customFormat="1" ht="15" hidden="1">
      <c r="A700" s="170"/>
      <c r="B700" s="156"/>
      <c r="D700" s="140"/>
      <c r="E700" s="199"/>
      <c r="H700" s="157"/>
      <c r="I700" s="157"/>
      <c r="J700" s="129"/>
    </row>
    <row r="701" spans="1:10" s="138" customFormat="1" ht="15" hidden="1">
      <c r="A701" s="170"/>
      <c r="B701" s="156"/>
      <c r="D701" s="140"/>
      <c r="E701" s="199"/>
      <c r="H701" s="157"/>
      <c r="I701" s="157"/>
      <c r="J701" s="129"/>
    </row>
    <row r="702" spans="1:10" s="138" customFormat="1" ht="15" hidden="1">
      <c r="A702" s="170"/>
      <c r="B702" s="156"/>
      <c r="D702" s="140"/>
      <c r="E702" s="199"/>
      <c r="H702" s="157"/>
      <c r="I702" s="157"/>
      <c r="J702" s="129"/>
    </row>
    <row r="703" spans="1:10" s="138" customFormat="1" ht="15" hidden="1">
      <c r="A703" s="170"/>
      <c r="B703" s="156"/>
      <c r="D703" s="140"/>
      <c r="E703" s="199"/>
      <c r="H703" s="168"/>
      <c r="I703" s="168"/>
      <c r="J703" s="129"/>
    </row>
    <row r="704" spans="1:10" s="138" customFormat="1" ht="15" hidden="1">
      <c r="A704" s="170"/>
      <c r="B704" s="156"/>
      <c r="D704" s="140"/>
      <c r="E704" s="199"/>
      <c r="H704" s="157"/>
      <c r="I704" s="157"/>
      <c r="J704" s="129"/>
    </row>
    <row r="705" spans="1:10" s="138" customFormat="1" ht="15" hidden="1">
      <c r="A705" s="170"/>
      <c r="B705" s="156"/>
      <c r="D705" s="140"/>
      <c r="E705" s="199"/>
      <c r="H705" s="157"/>
      <c r="I705" s="157"/>
      <c r="J705" s="129"/>
    </row>
    <row r="706" spans="1:10" s="138" customFormat="1" ht="15" hidden="1">
      <c r="A706" s="170"/>
      <c r="B706" s="156"/>
      <c r="D706" s="140"/>
      <c r="E706" s="199"/>
      <c r="H706" s="157"/>
      <c r="I706" s="157"/>
      <c r="J706" s="129"/>
    </row>
    <row r="707" spans="1:10" s="138" customFormat="1" ht="15" hidden="1">
      <c r="A707" s="170"/>
      <c r="B707" s="156"/>
      <c r="D707" s="140"/>
      <c r="E707" s="199"/>
      <c r="H707" s="157"/>
      <c r="I707" s="157"/>
      <c r="J707" s="129"/>
    </row>
    <row r="708" spans="1:10" s="138" customFormat="1" ht="15" hidden="1">
      <c r="A708" s="170"/>
      <c r="B708" s="156"/>
      <c r="D708" s="140"/>
      <c r="E708" s="199"/>
      <c r="H708" s="157"/>
      <c r="I708" s="157"/>
      <c r="J708" s="129"/>
    </row>
    <row r="709" spans="1:10" s="138" customFormat="1" ht="15" hidden="1">
      <c r="A709" s="170"/>
      <c r="B709" s="156"/>
      <c r="D709" s="140"/>
      <c r="E709" s="199"/>
      <c r="H709" s="157"/>
      <c r="I709" s="157"/>
      <c r="J709" s="129"/>
    </row>
    <row r="710" spans="1:10" s="138" customFormat="1" ht="15" hidden="1">
      <c r="A710" s="170"/>
      <c r="B710" s="156"/>
      <c r="D710" s="140"/>
      <c r="E710" s="199"/>
      <c r="H710" s="157"/>
      <c r="I710" s="157"/>
      <c r="J710" s="129"/>
    </row>
    <row r="711" spans="1:10" s="138" customFormat="1" ht="15" hidden="1">
      <c r="A711" s="170"/>
      <c r="B711" s="156"/>
      <c r="D711" s="140"/>
      <c r="E711" s="199"/>
      <c r="F711" s="170"/>
      <c r="G711" s="170"/>
      <c r="H711" s="157"/>
      <c r="I711" s="157"/>
      <c r="J711" s="129"/>
    </row>
    <row r="712" spans="1:10" s="138" customFormat="1" ht="15" hidden="1">
      <c r="A712" s="170"/>
      <c r="B712" s="156"/>
      <c r="D712" s="140"/>
      <c r="E712" s="199"/>
      <c r="F712" s="170"/>
      <c r="G712" s="170"/>
      <c r="H712" s="157"/>
      <c r="I712" s="157"/>
      <c r="J712" s="129"/>
    </row>
    <row r="713" spans="1:10" s="138" customFormat="1" ht="15" hidden="1">
      <c r="A713" s="170"/>
      <c r="B713" s="156"/>
      <c r="D713" s="140"/>
      <c r="E713" s="199"/>
      <c r="F713" s="170"/>
      <c r="G713" s="170"/>
      <c r="H713" s="157"/>
      <c r="I713" s="157"/>
      <c r="J713" s="129"/>
    </row>
    <row r="714" spans="1:10" s="138" customFormat="1" ht="15" hidden="1">
      <c r="A714" s="170"/>
      <c r="B714" s="156"/>
      <c r="D714" s="140"/>
      <c r="E714" s="199"/>
      <c r="F714" s="170"/>
      <c r="G714" s="170"/>
      <c r="H714" s="157"/>
      <c r="I714" s="157"/>
      <c r="J714" s="129"/>
    </row>
    <row r="715" spans="1:10" s="138" customFormat="1" ht="15" hidden="1">
      <c r="A715" s="170"/>
      <c r="B715" s="156"/>
      <c r="D715" s="140"/>
      <c r="E715" s="199"/>
      <c r="F715" s="170"/>
      <c r="G715" s="170"/>
      <c r="H715" s="157"/>
      <c r="I715" s="157"/>
      <c r="J715" s="129"/>
    </row>
    <row r="716" spans="1:10" s="138" customFormat="1" ht="15" hidden="1">
      <c r="A716" s="170"/>
      <c r="B716" s="156"/>
      <c r="D716" s="140"/>
      <c r="E716" s="199"/>
      <c r="F716" s="170"/>
      <c r="G716" s="170"/>
      <c r="H716" s="157"/>
      <c r="I716" s="157"/>
      <c r="J716" s="129"/>
    </row>
    <row r="717" spans="1:10" s="138" customFormat="1" ht="15" hidden="1">
      <c r="A717" s="170"/>
      <c r="B717" s="156"/>
      <c r="D717" s="140"/>
      <c r="E717" s="199"/>
      <c r="F717" s="170"/>
      <c r="G717" s="170"/>
      <c r="H717" s="157"/>
      <c r="I717" s="157"/>
      <c r="J717" s="129"/>
    </row>
    <row r="718" spans="1:10" s="138" customFormat="1" ht="15" hidden="1">
      <c r="A718" s="170"/>
      <c r="B718" s="156"/>
      <c r="D718" s="140"/>
      <c r="E718" s="199"/>
      <c r="F718" s="170"/>
      <c r="G718" s="170"/>
      <c r="H718" s="157"/>
      <c r="I718" s="157"/>
      <c r="J718" s="129"/>
    </row>
    <row r="719" spans="1:10" s="138" customFormat="1" ht="15" hidden="1">
      <c r="A719" s="170"/>
      <c r="B719" s="156"/>
      <c r="D719" s="140"/>
      <c r="E719" s="199"/>
      <c r="F719" s="170"/>
      <c r="G719" s="170"/>
      <c r="H719" s="157"/>
      <c r="I719" s="157"/>
      <c r="J719" s="129"/>
    </row>
    <row r="720" spans="1:10" s="138" customFormat="1" ht="15" hidden="1">
      <c r="A720" s="170"/>
      <c r="B720" s="156"/>
      <c r="D720" s="140"/>
      <c r="E720" s="199"/>
      <c r="F720" s="170"/>
      <c r="G720" s="170"/>
      <c r="H720" s="157"/>
      <c r="I720" s="157"/>
      <c r="J720" s="129"/>
    </row>
    <row r="721" spans="1:10" s="138" customFormat="1" ht="15" hidden="1">
      <c r="A721" s="170"/>
      <c r="B721" s="156"/>
      <c r="D721" s="140"/>
      <c r="E721" s="199"/>
      <c r="F721" s="170"/>
      <c r="G721" s="170"/>
      <c r="H721" s="157"/>
      <c r="I721" s="157"/>
      <c r="J721" s="129"/>
    </row>
    <row r="722" spans="1:10" s="138" customFormat="1" ht="15" hidden="1">
      <c r="A722" s="170"/>
      <c r="B722" s="156"/>
      <c r="D722" s="140"/>
      <c r="E722" s="199"/>
      <c r="F722" s="170"/>
      <c r="G722" s="170"/>
      <c r="H722" s="157"/>
      <c r="I722" s="157"/>
      <c r="J722" s="129"/>
    </row>
    <row r="723" spans="1:10" s="138" customFormat="1" ht="15" hidden="1">
      <c r="A723" s="170"/>
      <c r="B723" s="156"/>
      <c r="D723" s="140"/>
      <c r="E723" s="199"/>
      <c r="F723" s="170"/>
      <c r="G723" s="170"/>
      <c r="H723" s="157"/>
      <c r="I723" s="157"/>
      <c r="J723" s="129"/>
    </row>
    <row r="724" spans="1:10" s="138" customFormat="1" ht="15" hidden="1">
      <c r="A724" s="170"/>
      <c r="B724" s="156"/>
      <c r="D724" s="140"/>
      <c r="E724" s="199"/>
      <c r="F724" s="170"/>
      <c r="G724" s="170"/>
      <c r="H724" s="157"/>
      <c r="I724" s="157"/>
      <c r="J724" s="129"/>
    </row>
    <row r="725" spans="1:10" s="138" customFormat="1" ht="15" hidden="1">
      <c r="A725" s="170"/>
      <c r="B725" s="156"/>
      <c r="D725" s="140"/>
      <c r="E725" s="199"/>
      <c r="F725" s="170"/>
      <c r="G725" s="170"/>
      <c r="H725" s="157"/>
      <c r="I725" s="157"/>
      <c r="J725" s="129"/>
    </row>
    <row r="726" spans="1:10" s="138" customFormat="1" ht="15" hidden="1">
      <c r="A726" s="170"/>
      <c r="B726" s="156"/>
      <c r="D726" s="140"/>
      <c r="E726" s="199"/>
      <c r="F726" s="170"/>
      <c r="G726" s="170"/>
      <c r="H726" s="157"/>
      <c r="I726" s="157"/>
      <c r="J726" s="129"/>
    </row>
    <row r="727" spans="1:10" s="138" customFormat="1" ht="15" hidden="1">
      <c r="A727" s="170"/>
      <c r="B727" s="156"/>
      <c r="D727" s="140"/>
      <c r="E727" s="199"/>
      <c r="F727" s="170"/>
      <c r="G727" s="170"/>
      <c r="H727" s="157"/>
      <c r="I727" s="157"/>
      <c r="J727" s="129"/>
    </row>
    <row r="728" spans="1:10" s="138" customFormat="1" ht="15" hidden="1">
      <c r="A728" s="170"/>
      <c r="B728" s="156"/>
      <c r="D728" s="140"/>
      <c r="E728" s="199"/>
      <c r="F728" s="170"/>
      <c r="G728" s="170"/>
      <c r="H728" s="157"/>
      <c r="I728" s="157"/>
      <c r="J728" s="129"/>
    </row>
    <row r="729" spans="1:10" s="138" customFormat="1" ht="15" hidden="1">
      <c r="A729" s="170"/>
      <c r="B729" s="156"/>
      <c r="D729" s="140"/>
      <c r="E729" s="199"/>
      <c r="F729" s="170"/>
      <c r="G729" s="170"/>
      <c r="H729" s="157"/>
      <c r="I729" s="157"/>
      <c r="J729" s="129"/>
    </row>
    <row r="730" spans="1:10" s="138" customFormat="1" ht="15" hidden="1">
      <c r="A730" s="170"/>
      <c r="B730" s="156"/>
      <c r="D730" s="140"/>
      <c r="E730" s="199"/>
      <c r="F730" s="170"/>
      <c r="G730" s="170"/>
      <c r="H730" s="157"/>
      <c r="I730" s="157"/>
      <c r="J730" s="129"/>
    </row>
    <row r="731" spans="1:10" s="138" customFormat="1" ht="15" hidden="1">
      <c r="A731" s="170"/>
      <c r="B731" s="156"/>
      <c r="D731" s="140"/>
      <c r="E731" s="199"/>
      <c r="F731" s="170"/>
      <c r="G731" s="170"/>
      <c r="H731" s="157"/>
      <c r="I731" s="157"/>
      <c r="J731" s="129"/>
    </row>
    <row r="732" spans="1:10" s="138" customFormat="1" ht="15" hidden="1">
      <c r="A732" s="170"/>
      <c r="B732" s="156"/>
      <c r="D732" s="140"/>
      <c r="E732" s="199"/>
      <c r="F732" s="170"/>
      <c r="G732" s="170"/>
      <c r="H732" s="157"/>
      <c r="I732" s="157"/>
      <c r="J732" s="129"/>
    </row>
    <row r="733" spans="1:10" s="138" customFormat="1" ht="15" hidden="1">
      <c r="A733" s="170"/>
      <c r="B733" s="156"/>
      <c r="D733" s="140"/>
      <c r="E733" s="199"/>
      <c r="F733" s="170"/>
      <c r="G733" s="170"/>
      <c r="H733" s="157"/>
      <c r="I733" s="157"/>
      <c r="J733" s="129"/>
    </row>
    <row r="734" spans="1:10" s="138" customFormat="1" ht="15" hidden="1">
      <c r="A734" s="170"/>
      <c r="B734" s="156"/>
      <c r="D734" s="140"/>
      <c r="E734" s="199"/>
      <c r="F734" s="170"/>
      <c r="G734" s="170"/>
      <c r="H734" s="157"/>
      <c r="I734" s="157"/>
      <c r="J734" s="129"/>
    </row>
    <row r="735" spans="1:10" s="138" customFormat="1" ht="15" hidden="1">
      <c r="A735" s="170"/>
      <c r="B735" s="156"/>
      <c r="D735" s="140"/>
      <c r="E735" s="199"/>
      <c r="H735" s="157"/>
      <c r="I735" s="157"/>
      <c r="J735" s="129"/>
    </row>
    <row r="736" spans="1:10" s="138" customFormat="1" ht="15" hidden="1">
      <c r="A736" s="170"/>
      <c r="B736" s="156"/>
      <c r="D736" s="140"/>
      <c r="E736" s="199"/>
      <c r="H736" s="157"/>
      <c r="I736" s="157"/>
      <c r="J736" s="129"/>
    </row>
    <row r="737" spans="1:10" s="138" customFormat="1" ht="15" hidden="1">
      <c r="A737" s="170"/>
      <c r="B737" s="156"/>
      <c r="D737" s="140"/>
      <c r="E737" s="199"/>
      <c r="H737" s="157"/>
      <c r="I737" s="157"/>
      <c r="J737" s="129"/>
    </row>
    <row r="738" spans="1:10" s="138" customFormat="1" ht="15" hidden="1">
      <c r="A738" s="170"/>
      <c r="B738" s="156"/>
      <c r="D738" s="140"/>
      <c r="E738" s="199"/>
      <c r="H738" s="157"/>
      <c r="I738" s="157"/>
      <c r="J738" s="129"/>
    </row>
    <row r="739" spans="1:10" s="138" customFormat="1" ht="15" hidden="1">
      <c r="A739" s="170"/>
      <c r="B739" s="156"/>
      <c r="D739" s="140"/>
      <c r="E739" s="199"/>
      <c r="H739" s="157"/>
      <c r="I739" s="157"/>
      <c r="J739" s="129"/>
    </row>
    <row r="740" spans="1:10" s="138" customFormat="1" ht="15" hidden="1">
      <c r="A740" s="170"/>
      <c r="B740" s="156"/>
      <c r="D740" s="140"/>
      <c r="E740" s="199"/>
      <c r="H740" s="157"/>
      <c r="I740" s="157"/>
      <c r="J740" s="129"/>
    </row>
    <row r="741" spans="1:10" s="138" customFormat="1" ht="15" hidden="1">
      <c r="A741" s="170"/>
      <c r="B741" s="156"/>
      <c r="D741" s="140"/>
      <c r="E741" s="199"/>
      <c r="H741" s="157"/>
      <c r="I741" s="157"/>
      <c r="J741" s="129"/>
    </row>
    <row r="742" spans="1:10" s="138" customFormat="1" ht="15" hidden="1">
      <c r="A742" s="170"/>
      <c r="B742" s="156"/>
      <c r="D742" s="140"/>
      <c r="E742" s="199"/>
      <c r="H742" s="157"/>
      <c r="I742" s="157"/>
      <c r="J742" s="129"/>
    </row>
    <row r="743" spans="1:10" s="138" customFormat="1" ht="15" hidden="1">
      <c r="A743" s="170"/>
      <c r="B743" s="156"/>
      <c r="D743" s="140"/>
      <c r="E743" s="199"/>
      <c r="H743" s="157"/>
      <c r="I743" s="157"/>
      <c r="J743" s="129"/>
    </row>
    <row r="744" spans="1:10" s="138" customFormat="1" ht="15" hidden="1">
      <c r="A744" s="170"/>
      <c r="B744" s="156"/>
      <c r="D744" s="140"/>
      <c r="E744" s="199"/>
      <c r="H744" s="157"/>
      <c r="I744" s="157"/>
      <c r="J744" s="129"/>
    </row>
    <row r="745" spans="1:10" s="138" customFormat="1" ht="15" hidden="1">
      <c r="A745" s="170"/>
      <c r="B745" s="156"/>
      <c r="D745" s="140"/>
      <c r="E745" s="199"/>
      <c r="H745" s="157"/>
      <c r="I745" s="157"/>
      <c r="J745" s="129"/>
    </row>
    <row r="746" spans="1:10" s="138" customFormat="1" ht="15" hidden="1">
      <c r="A746" s="170"/>
      <c r="B746" s="156"/>
      <c r="D746" s="140"/>
      <c r="E746" s="199"/>
      <c r="H746" s="157"/>
      <c r="I746" s="157"/>
      <c r="J746" s="129"/>
    </row>
    <row r="747" spans="1:10" s="138" customFormat="1" ht="15" hidden="1">
      <c r="A747" s="170"/>
      <c r="B747" s="156"/>
      <c r="D747" s="140"/>
      <c r="E747" s="199"/>
      <c r="H747" s="157"/>
      <c r="I747" s="157"/>
      <c r="J747" s="129"/>
    </row>
    <row r="748" spans="1:10" s="138" customFormat="1" ht="15" hidden="1">
      <c r="A748" s="170"/>
      <c r="B748" s="156"/>
      <c r="D748" s="140"/>
      <c r="E748" s="199"/>
      <c r="H748" s="157"/>
      <c r="I748" s="157"/>
      <c r="J748" s="129"/>
    </row>
    <row r="749" spans="1:10" s="138" customFormat="1" ht="15" hidden="1">
      <c r="A749" s="170"/>
      <c r="B749" s="156"/>
      <c r="D749" s="140"/>
      <c r="E749" s="199"/>
      <c r="H749" s="157"/>
      <c r="I749" s="157"/>
      <c r="J749" s="129"/>
    </row>
    <row r="750" spans="1:10" s="138" customFormat="1" ht="15" hidden="1">
      <c r="A750" s="170"/>
      <c r="B750" s="156"/>
      <c r="D750" s="140"/>
      <c r="E750" s="199"/>
      <c r="H750" s="157"/>
      <c r="I750" s="157"/>
      <c r="J750" s="129"/>
    </row>
    <row r="751" spans="1:10" s="138" customFormat="1" ht="15" hidden="1">
      <c r="A751" s="170"/>
      <c r="B751" s="156"/>
      <c r="D751" s="140"/>
      <c r="E751" s="199"/>
      <c r="H751" s="157"/>
      <c r="I751" s="157"/>
      <c r="J751" s="129"/>
    </row>
    <row r="752" spans="1:10" s="138" customFormat="1" ht="15" hidden="1">
      <c r="A752" s="170"/>
      <c r="B752" s="156"/>
      <c r="D752" s="140"/>
      <c r="E752" s="199"/>
      <c r="H752" s="157"/>
      <c r="I752" s="157"/>
      <c r="J752" s="129"/>
    </row>
    <row r="753" spans="1:10" s="138" customFormat="1" ht="15" hidden="1">
      <c r="A753" s="170"/>
      <c r="B753" s="156"/>
      <c r="D753" s="140"/>
      <c r="E753" s="199"/>
      <c r="H753" s="157"/>
      <c r="I753" s="157"/>
      <c r="J753" s="129"/>
    </row>
    <row r="754" spans="1:10" s="138" customFormat="1" ht="15" hidden="1">
      <c r="A754" s="170"/>
      <c r="B754" s="156"/>
      <c r="D754" s="140"/>
      <c r="E754" s="199"/>
      <c r="H754" s="157"/>
      <c r="I754" s="157"/>
      <c r="J754" s="129"/>
    </row>
    <row r="755" spans="1:10" s="138" customFormat="1" ht="15" hidden="1">
      <c r="A755" s="170"/>
      <c r="B755" s="156"/>
      <c r="D755" s="140"/>
      <c r="E755" s="199"/>
      <c r="H755" s="157"/>
      <c r="I755" s="157"/>
      <c r="J755" s="129"/>
    </row>
    <row r="756" spans="1:10" s="138" customFormat="1" ht="15" hidden="1">
      <c r="A756" s="170"/>
      <c r="B756" s="156"/>
      <c r="D756" s="140"/>
      <c r="E756" s="199"/>
      <c r="H756" s="157"/>
      <c r="I756" s="157"/>
      <c r="J756" s="129"/>
    </row>
    <row r="757" spans="1:10" s="138" customFormat="1" ht="15" hidden="1">
      <c r="A757" s="170"/>
      <c r="B757" s="156"/>
      <c r="D757" s="140"/>
      <c r="E757" s="199"/>
      <c r="H757" s="157"/>
      <c r="I757" s="157"/>
      <c r="J757" s="129"/>
    </row>
    <row r="758" spans="1:10" s="138" customFormat="1" ht="15" hidden="1">
      <c r="A758" s="170"/>
      <c r="B758" s="156"/>
      <c r="D758" s="140"/>
      <c r="E758" s="199"/>
      <c r="H758" s="157"/>
      <c r="I758" s="157"/>
      <c r="J758" s="129"/>
    </row>
    <row r="759" spans="1:10" s="138" customFormat="1" ht="15" hidden="1">
      <c r="A759" s="170"/>
      <c r="B759" s="156"/>
      <c r="D759" s="140"/>
      <c r="E759" s="199"/>
      <c r="H759" s="157"/>
      <c r="I759" s="157"/>
      <c r="J759" s="129"/>
    </row>
    <row r="760" spans="1:10" s="138" customFormat="1" ht="15" hidden="1">
      <c r="A760" s="170"/>
      <c r="B760" s="156"/>
      <c r="D760" s="140"/>
      <c r="E760" s="199"/>
      <c r="H760" s="157"/>
      <c r="I760" s="157"/>
      <c r="J760" s="129"/>
    </row>
    <row r="761" spans="1:10" s="138" customFormat="1" ht="15" hidden="1">
      <c r="A761" s="170"/>
      <c r="B761" s="156"/>
      <c r="D761" s="140"/>
      <c r="E761" s="199"/>
      <c r="H761" s="157"/>
      <c r="I761" s="157"/>
      <c r="J761" s="129"/>
    </row>
    <row r="762" spans="1:10" s="138" customFormat="1" ht="15" hidden="1">
      <c r="A762" s="170"/>
      <c r="B762" s="156"/>
      <c r="D762" s="140"/>
      <c r="E762" s="199"/>
      <c r="H762" s="157"/>
      <c r="I762" s="157"/>
      <c r="J762" s="129"/>
    </row>
    <row r="763" spans="1:10" s="138" customFormat="1" ht="15" hidden="1">
      <c r="A763" s="170"/>
      <c r="B763" s="156"/>
      <c r="D763" s="140"/>
      <c r="E763" s="199"/>
      <c r="H763" s="157"/>
      <c r="I763" s="157"/>
      <c r="J763" s="129"/>
    </row>
    <row r="764" spans="1:10" s="138" customFormat="1" ht="15" hidden="1">
      <c r="A764" s="170"/>
      <c r="B764" s="156"/>
      <c r="D764" s="140"/>
      <c r="E764" s="199"/>
      <c r="H764" s="157"/>
      <c r="I764" s="157"/>
      <c r="J764" s="129"/>
    </row>
    <row r="765" spans="1:10" s="138" customFormat="1" ht="15" hidden="1">
      <c r="A765" s="170"/>
      <c r="B765" s="156"/>
      <c r="D765" s="140"/>
      <c r="E765" s="199"/>
      <c r="H765" s="157"/>
      <c r="I765" s="157"/>
      <c r="J765" s="129"/>
    </row>
    <row r="766" spans="1:10" s="138" customFormat="1" ht="15" hidden="1">
      <c r="A766" s="170"/>
      <c r="B766" s="156"/>
      <c r="D766" s="140"/>
      <c r="E766" s="199"/>
      <c r="H766" s="157"/>
      <c r="I766" s="157"/>
      <c r="J766" s="129"/>
    </row>
    <row r="767" spans="1:10" s="138" customFormat="1" ht="15" hidden="1">
      <c r="A767" s="170"/>
      <c r="B767" s="156"/>
      <c r="D767" s="140"/>
      <c r="E767" s="199"/>
      <c r="H767" s="157"/>
      <c r="I767" s="157"/>
      <c r="J767" s="129"/>
    </row>
    <row r="768" spans="1:10" s="138" customFormat="1" ht="15" hidden="1">
      <c r="A768" s="170"/>
      <c r="B768" s="156"/>
      <c r="D768" s="140"/>
      <c r="E768" s="199"/>
      <c r="H768" s="157"/>
      <c r="I768" s="157"/>
      <c r="J768" s="129"/>
    </row>
    <row r="769" spans="1:10" s="138" customFormat="1" ht="15" hidden="1">
      <c r="A769" s="170"/>
      <c r="B769" s="156"/>
      <c r="D769" s="140"/>
      <c r="E769" s="199"/>
      <c r="H769" s="157"/>
      <c r="I769" s="157"/>
      <c r="J769" s="129"/>
    </row>
    <row r="770" spans="1:10" s="138" customFormat="1" ht="15" hidden="1">
      <c r="A770" s="170"/>
      <c r="B770" s="156"/>
      <c r="D770" s="140"/>
      <c r="E770" s="199"/>
      <c r="H770" s="157"/>
      <c r="I770" s="157"/>
      <c r="J770" s="129"/>
    </row>
    <row r="771" spans="1:10" s="138" customFormat="1" ht="15" hidden="1">
      <c r="A771" s="170"/>
      <c r="B771" s="156"/>
      <c r="D771" s="140"/>
      <c r="E771" s="199"/>
      <c r="H771" s="157"/>
      <c r="I771" s="157"/>
      <c r="J771" s="129"/>
    </row>
    <row r="772" spans="1:10" s="138" customFormat="1" ht="15" hidden="1">
      <c r="A772" s="170"/>
      <c r="B772" s="156"/>
      <c r="D772" s="140"/>
      <c r="E772" s="199"/>
      <c r="H772" s="157"/>
      <c r="I772" s="157"/>
      <c r="J772" s="129"/>
    </row>
    <row r="773" spans="1:10" s="138" customFormat="1" ht="15" hidden="1">
      <c r="A773" s="170"/>
      <c r="B773" s="156"/>
      <c r="D773" s="140"/>
      <c r="E773" s="199"/>
      <c r="H773" s="157"/>
      <c r="I773" s="157"/>
      <c r="J773" s="129"/>
    </row>
    <row r="774" spans="1:10" s="138" customFormat="1" ht="15" hidden="1">
      <c r="A774" s="170"/>
      <c r="B774" s="156"/>
      <c r="D774" s="140"/>
      <c r="E774" s="199"/>
      <c r="H774" s="157"/>
      <c r="I774" s="157"/>
      <c r="J774" s="129"/>
    </row>
    <row r="775" spans="1:10" s="138" customFormat="1" ht="15" hidden="1">
      <c r="A775" s="170"/>
      <c r="B775" s="156"/>
      <c r="D775" s="140"/>
      <c r="E775" s="199"/>
      <c r="H775" s="157"/>
      <c r="I775" s="157"/>
      <c r="J775" s="129"/>
    </row>
    <row r="776" spans="1:10" s="138" customFormat="1" ht="15" hidden="1">
      <c r="A776" s="170"/>
      <c r="B776" s="156"/>
      <c r="D776" s="140"/>
      <c r="E776" s="199"/>
      <c r="H776" s="157"/>
      <c r="I776" s="157"/>
      <c r="J776" s="129"/>
    </row>
    <row r="777" spans="1:10" s="138" customFormat="1" ht="15" hidden="1">
      <c r="A777" s="170"/>
      <c r="B777" s="156"/>
      <c r="D777" s="140"/>
      <c r="E777" s="199"/>
      <c r="H777" s="157"/>
      <c r="I777" s="157"/>
      <c r="J777" s="129"/>
    </row>
    <row r="778" spans="1:10" s="138" customFormat="1" ht="15" hidden="1">
      <c r="A778" s="170"/>
      <c r="B778" s="156"/>
      <c r="D778" s="140"/>
      <c r="E778" s="199"/>
      <c r="H778" s="157"/>
      <c r="I778" s="157"/>
      <c r="J778" s="129"/>
    </row>
    <row r="779" spans="1:10" s="138" customFormat="1" ht="15" hidden="1">
      <c r="A779" s="170"/>
      <c r="B779" s="156"/>
      <c r="D779" s="140"/>
      <c r="E779" s="199"/>
      <c r="H779" s="157"/>
      <c r="I779" s="157"/>
      <c r="J779" s="129"/>
    </row>
    <row r="780" spans="1:10" s="138" customFormat="1" ht="15" hidden="1">
      <c r="A780" s="170"/>
      <c r="B780" s="156"/>
      <c r="D780" s="140"/>
      <c r="E780" s="199"/>
      <c r="H780" s="157"/>
      <c r="I780" s="157"/>
      <c r="J780" s="129"/>
    </row>
    <row r="781" spans="1:10" s="138" customFormat="1" ht="15" hidden="1">
      <c r="A781" s="170"/>
      <c r="B781" s="156"/>
      <c r="D781" s="140"/>
      <c r="E781" s="199"/>
      <c r="H781" s="157"/>
      <c r="I781" s="157"/>
      <c r="J781" s="129"/>
    </row>
    <row r="782" spans="1:10" s="138" customFormat="1" ht="15" hidden="1">
      <c r="A782" s="170"/>
      <c r="B782" s="156"/>
      <c r="D782" s="140"/>
      <c r="E782" s="199"/>
      <c r="H782" s="157"/>
      <c r="I782" s="157"/>
      <c r="J782" s="129"/>
    </row>
    <row r="783" spans="1:10" s="138" customFormat="1" ht="15" hidden="1">
      <c r="A783" s="170"/>
      <c r="B783" s="156"/>
      <c r="D783" s="140"/>
      <c r="E783" s="199"/>
      <c r="H783" s="157"/>
      <c r="I783" s="157"/>
      <c r="J783" s="129"/>
    </row>
    <row r="784" spans="1:10" s="138" customFormat="1" ht="15" hidden="1">
      <c r="A784" s="170"/>
      <c r="B784" s="156"/>
      <c r="D784" s="140"/>
      <c r="E784" s="199"/>
      <c r="H784" s="168"/>
      <c r="I784" s="168"/>
      <c r="J784" s="129"/>
    </row>
    <row r="785" spans="1:10" s="138" customFormat="1" ht="15" hidden="1">
      <c r="A785" s="170"/>
      <c r="B785" s="156"/>
      <c r="D785" s="140"/>
      <c r="E785" s="199"/>
      <c r="H785" s="157"/>
      <c r="I785" s="157"/>
      <c r="J785" s="129"/>
    </row>
    <row r="786" spans="1:10" s="138" customFormat="1" ht="15" hidden="1">
      <c r="A786" s="170"/>
      <c r="B786" s="156"/>
      <c r="D786" s="140"/>
      <c r="E786" s="199"/>
      <c r="H786" s="157"/>
      <c r="I786" s="157"/>
      <c r="J786" s="129"/>
    </row>
    <row r="787" spans="1:10" s="138" customFormat="1" ht="15" hidden="1">
      <c r="A787" s="170"/>
      <c r="B787" s="156"/>
      <c r="D787" s="140"/>
      <c r="E787" s="199"/>
      <c r="H787" s="157"/>
      <c r="I787" s="157"/>
      <c r="J787" s="129"/>
    </row>
    <row r="788" spans="1:10" s="138" customFormat="1" ht="15" hidden="1">
      <c r="A788" s="170"/>
      <c r="B788" s="156"/>
      <c r="D788" s="140"/>
      <c r="E788" s="199"/>
      <c r="H788" s="157"/>
      <c r="I788" s="157"/>
      <c r="J788" s="129"/>
    </row>
    <row r="789" spans="1:10" s="138" customFormat="1" ht="15" hidden="1">
      <c r="A789" s="170"/>
      <c r="B789" s="156"/>
      <c r="D789" s="140"/>
      <c r="E789" s="199"/>
      <c r="H789" s="157"/>
      <c r="I789" s="157"/>
      <c r="J789" s="129"/>
    </row>
    <row r="790" spans="1:10" s="138" customFormat="1" ht="15" hidden="1">
      <c r="A790" s="170"/>
      <c r="B790" s="156"/>
      <c r="D790" s="140"/>
      <c r="E790" s="199"/>
      <c r="H790" s="157"/>
      <c r="I790" s="157"/>
      <c r="J790" s="129"/>
    </row>
    <row r="791" spans="1:10" s="138" customFormat="1" ht="15" hidden="1">
      <c r="A791" s="170"/>
      <c r="B791" s="156"/>
      <c r="D791" s="140"/>
      <c r="E791" s="199"/>
      <c r="H791" s="157"/>
      <c r="I791" s="157"/>
      <c r="J791" s="129"/>
    </row>
    <row r="792" spans="1:10" s="138" customFormat="1" ht="15" hidden="1">
      <c r="A792" s="170"/>
      <c r="B792" s="156"/>
      <c r="D792" s="140"/>
      <c r="E792" s="199"/>
      <c r="H792" s="157"/>
      <c r="I792" s="157"/>
      <c r="J792" s="129"/>
    </row>
    <row r="793" spans="1:10" s="138" customFormat="1" ht="15" hidden="1">
      <c r="A793" s="170"/>
      <c r="B793" s="156"/>
      <c r="D793" s="140"/>
      <c r="E793" s="199"/>
      <c r="H793" s="157"/>
      <c r="I793" s="157"/>
      <c r="J793" s="129"/>
    </row>
    <row r="794" spans="1:10" s="138" customFormat="1" ht="15" hidden="1">
      <c r="A794" s="170"/>
      <c r="B794" s="156"/>
      <c r="D794" s="140"/>
      <c r="E794" s="199"/>
      <c r="H794" s="157"/>
      <c r="I794" s="157"/>
      <c r="J794" s="129"/>
    </row>
    <row r="795" spans="1:10" s="138" customFormat="1" ht="15" hidden="1">
      <c r="A795" s="170"/>
      <c r="B795" s="156"/>
      <c r="D795" s="140"/>
      <c r="E795" s="199"/>
      <c r="H795" s="157"/>
      <c r="I795" s="157"/>
      <c r="J795" s="129"/>
    </row>
    <row r="796" spans="1:10" s="138" customFormat="1" ht="15" hidden="1">
      <c r="A796" s="170"/>
      <c r="B796" s="156"/>
      <c r="D796" s="140"/>
      <c r="E796" s="199"/>
      <c r="H796" s="157"/>
      <c r="I796" s="157"/>
      <c r="J796" s="129"/>
    </row>
    <row r="797" spans="1:10" s="138" customFormat="1" ht="15" hidden="1">
      <c r="A797" s="170"/>
      <c r="B797" s="156"/>
      <c r="D797" s="140"/>
      <c r="E797" s="199"/>
      <c r="H797" s="157"/>
      <c r="I797" s="157"/>
      <c r="J797" s="129"/>
    </row>
    <row r="798" spans="1:10" s="138" customFormat="1" ht="15" hidden="1">
      <c r="A798" s="170"/>
      <c r="B798" s="156"/>
      <c r="D798" s="140"/>
      <c r="E798" s="199"/>
      <c r="H798" s="157"/>
      <c r="I798" s="157"/>
      <c r="J798" s="129"/>
    </row>
    <row r="799" spans="1:10" s="138" customFormat="1" ht="15" hidden="1">
      <c r="A799" s="170"/>
      <c r="B799" s="156"/>
      <c r="D799" s="140"/>
      <c r="E799" s="199"/>
      <c r="H799" s="157"/>
      <c r="I799" s="157"/>
      <c r="J799" s="129"/>
    </row>
    <row r="800" spans="1:10" s="138" customFormat="1" ht="15" hidden="1">
      <c r="A800" s="170"/>
      <c r="B800" s="156"/>
      <c r="D800" s="140"/>
      <c r="E800" s="199"/>
      <c r="H800" s="157"/>
      <c r="I800" s="157"/>
      <c r="J800" s="129"/>
    </row>
    <row r="801" spans="1:10" s="138" customFormat="1" ht="15" hidden="1">
      <c r="A801" s="170"/>
      <c r="B801" s="156"/>
      <c r="D801" s="140"/>
      <c r="E801" s="199"/>
      <c r="H801" s="157"/>
      <c r="I801" s="157"/>
      <c r="J801" s="129"/>
    </row>
    <row r="802" spans="1:10" s="138" customFormat="1" ht="15" hidden="1">
      <c r="A802" s="170"/>
      <c r="B802" s="156"/>
      <c r="D802" s="140"/>
      <c r="E802" s="199"/>
      <c r="H802" s="157"/>
      <c r="I802" s="157"/>
      <c r="J802" s="129"/>
    </row>
    <row r="803" spans="1:10" s="138" customFormat="1" ht="15" hidden="1">
      <c r="A803" s="170"/>
      <c r="B803" s="156"/>
      <c r="D803" s="140"/>
      <c r="E803" s="199"/>
      <c r="H803" s="157"/>
      <c r="I803" s="157"/>
      <c r="J803" s="129"/>
    </row>
    <row r="804" spans="1:10" s="138" customFormat="1" ht="15" hidden="1">
      <c r="A804" s="170"/>
      <c r="B804" s="156"/>
      <c r="D804" s="140"/>
      <c r="E804" s="199"/>
      <c r="H804" s="157"/>
      <c r="I804" s="157"/>
      <c r="J804" s="129"/>
    </row>
    <row r="805" spans="1:10" s="138" customFormat="1" ht="15" hidden="1">
      <c r="A805" s="170"/>
      <c r="B805" s="156"/>
      <c r="D805" s="140"/>
      <c r="E805" s="199"/>
      <c r="H805" s="157"/>
      <c r="I805" s="157"/>
      <c r="J805" s="129"/>
    </row>
    <row r="806" spans="1:10" s="138" customFormat="1" ht="15" hidden="1">
      <c r="A806" s="170"/>
      <c r="B806" s="156"/>
      <c r="D806" s="140"/>
      <c r="E806" s="199"/>
      <c r="H806" s="157"/>
      <c r="I806" s="157"/>
      <c r="J806" s="129"/>
    </row>
    <row r="807" spans="1:10" s="138" customFormat="1" ht="15" hidden="1">
      <c r="A807" s="170"/>
      <c r="B807" s="156"/>
      <c r="D807" s="140"/>
      <c r="E807" s="199"/>
      <c r="H807" s="157"/>
      <c r="I807" s="157"/>
      <c r="J807" s="129"/>
    </row>
    <row r="808" spans="1:10" s="138" customFormat="1" ht="15" hidden="1">
      <c r="A808" s="170"/>
      <c r="B808" s="156"/>
      <c r="D808" s="140"/>
      <c r="E808" s="199"/>
      <c r="H808" s="157"/>
      <c r="I808" s="157"/>
      <c r="J808" s="129"/>
    </row>
    <row r="809" spans="1:10" s="138" customFormat="1" ht="15" hidden="1">
      <c r="A809" s="170"/>
      <c r="B809" s="156"/>
      <c r="D809" s="140"/>
      <c r="E809" s="199"/>
      <c r="H809" s="157"/>
      <c r="I809" s="157"/>
      <c r="J809" s="129"/>
    </row>
    <row r="810" spans="1:10" s="138" customFormat="1" ht="15" hidden="1">
      <c r="A810" s="170"/>
      <c r="B810" s="156"/>
      <c r="D810" s="140"/>
      <c r="E810" s="199"/>
      <c r="H810" s="157"/>
      <c r="I810" s="157"/>
      <c r="J810" s="129"/>
    </row>
    <row r="811" spans="1:10" s="138" customFormat="1" ht="15" hidden="1">
      <c r="A811" s="170"/>
      <c r="B811" s="156"/>
      <c r="D811" s="140"/>
      <c r="E811" s="199"/>
      <c r="H811" s="157"/>
      <c r="I811" s="157"/>
      <c r="J811" s="129"/>
    </row>
    <row r="812" spans="1:10" s="138" customFormat="1" ht="15" hidden="1">
      <c r="A812" s="170"/>
      <c r="B812" s="156"/>
      <c r="D812" s="140"/>
      <c r="E812" s="199"/>
      <c r="H812" s="157"/>
      <c r="I812" s="157"/>
      <c r="J812" s="129"/>
    </row>
    <row r="813" spans="1:10" s="138" customFormat="1" ht="15" hidden="1">
      <c r="A813" s="170"/>
      <c r="B813" s="156"/>
      <c r="D813" s="140"/>
      <c r="E813" s="199"/>
      <c r="H813" s="157"/>
      <c r="I813" s="157"/>
      <c r="J813" s="129"/>
    </row>
    <row r="814" spans="1:10" s="138" customFormat="1" ht="15" hidden="1">
      <c r="A814" s="170"/>
      <c r="B814" s="156"/>
      <c r="D814" s="140"/>
      <c r="E814" s="199"/>
      <c r="H814" s="157"/>
      <c r="I814" s="157"/>
      <c r="J814" s="129"/>
    </row>
    <row r="815" spans="1:10" s="138" customFormat="1" ht="15" hidden="1">
      <c r="A815" s="170"/>
      <c r="B815" s="156"/>
      <c r="D815" s="140"/>
      <c r="E815" s="199"/>
      <c r="H815" s="157"/>
      <c r="I815" s="157"/>
      <c r="J815" s="129"/>
    </row>
    <row r="816" spans="1:10" s="138" customFormat="1" ht="15" hidden="1">
      <c r="A816" s="170"/>
      <c r="B816" s="156"/>
      <c r="D816" s="140"/>
      <c r="E816" s="199"/>
      <c r="H816" s="157"/>
      <c r="I816" s="157"/>
      <c r="J816" s="129"/>
    </row>
    <row r="817" spans="1:10" s="138" customFormat="1" ht="15" hidden="1">
      <c r="A817" s="170"/>
      <c r="B817" s="156"/>
      <c r="D817" s="140"/>
      <c r="E817" s="199"/>
      <c r="H817" s="157"/>
      <c r="I817" s="157"/>
      <c r="J817" s="129"/>
    </row>
    <row r="818" spans="1:10" s="138" customFormat="1" ht="15" hidden="1">
      <c r="A818" s="170"/>
      <c r="B818" s="156"/>
      <c r="D818" s="140"/>
      <c r="E818" s="199"/>
      <c r="H818" s="157"/>
      <c r="I818" s="157"/>
      <c r="J818" s="129"/>
    </row>
    <row r="819" spans="1:10" s="138" customFormat="1" ht="15" hidden="1">
      <c r="A819" s="170"/>
      <c r="B819" s="156"/>
      <c r="D819" s="140"/>
      <c r="E819" s="199"/>
      <c r="F819" s="170"/>
      <c r="G819" s="170"/>
      <c r="H819" s="157"/>
      <c r="I819" s="157"/>
      <c r="J819" s="129"/>
    </row>
    <row r="820" spans="1:10" s="138" customFormat="1" ht="15" hidden="1">
      <c r="A820" s="170"/>
      <c r="B820" s="156"/>
      <c r="D820" s="140"/>
      <c r="E820" s="199"/>
      <c r="F820" s="170"/>
      <c r="G820" s="170"/>
      <c r="H820" s="157"/>
      <c r="I820" s="157"/>
      <c r="J820" s="129"/>
    </row>
    <row r="821" spans="1:10" s="138" customFormat="1" ht="15" hidden="1">
      <c r="A821" s="170"/>
      <c r="B821" s="156"/>
      <c r="D821" s="140"/>
      <c r="E821" s="199"/>
      <c r="F821" s="170"/>
      <c r="G821" s="170"/>
      <c r="H821" s="157"/>
      <c r="I821" s="157"/>
      <c r="J821" s="129"/>
    </row>
    <row r="822" spans="1:10" s="138" customFormat="1" ht="15" hidden="1">
      <c r="A822" s="170"/>
      <c r="B822" s="156"/>
      <c r="D822" s="140"/>
      <c r="E822" s="199"/>
      <c r="F822" s="170"/>
      <c r="G822" s="170"/>
      <c r="H822" s="157"/>
      <c r="I822" s="157"/>
      <c r="J822" s="129"/>
    </row>
    <row r="823" spans="1:10" s="138" customFormat="1" ht="15" hidden="1">
      <c r="A823" s="170"/>
      <c r="B823" s="156"/>
      <c r="D823" s="140"/>
      <c r="E823" s="199"/>
      <c r="F823" s="170"/>
      <c r="G823" s="170"/>
      <c r="H823" s="157"/>
      <c r="I823" s="157"/>
      <c r="J823" s="129"/>
    </row>
    <row r="824" spans="1:10" s="138" customFormat="1" ht="15" hidden="1">
      <c r="A824" s="170"/>
      <c r="B824" s="156"/>
      <c r="D824" s="140"/>
      <c r="E824" s="199"/>
      <c r="F824" s="170"/>
      <c r="G824" s="170"/>
      <c r="H824" s="157"/>
      <c r="I824" s="157"/>
      <c r="J824" s="129"/>
    </row>
    <row r="825" spans="1:10" s="138" customFormat="1" ht="15" hidden="1">
      <c r="A825" s="170"/>
      <c r="B825" s="156"/>
      <c r="D825" s="140"/>
      <c r="E825" s="199"/>
      <c r="F825" s="170"/>
      <c r="G825" s="170"/>
      <c r="H825" s="157"/>
      <c r="I825" s="157"/>
      <c r="J825" s="129"/>
    </row>
    <row r="826" spans="1:10" s="138" customFormat="1" ht="15" hidden="1">
      <c r="A826" s="170"/>
      <c r="B826" s="156"/>
      <c r="D826" s="140"/>
      <c r="E826" s="199"/>
      <c r="F826" s="170"/>
      <c r="G826" s="170"/>
      <c r="H826" s="157"/>
      <c r="I826" s="157"/>
      <c r="J826" s="129"/>
    </row>
    <row r="827" spans="1:10" s="138" customFormat="1" ht="15" hidden="1">
      <c r="A827" s="170"/>
      <c r="B827" s="156"/>
      <c r="D827" s="140"/>
      <c r="E827" s="199"/>
      <c r="F827" s="170"/>
      <c r="G827" s="170"/>
      <c r="H827" s="157"/>
      <c r="I827" s="157"/>
      <c r="J827" s="129"/>
    </row>
    <row r="828" spans="1:10" s="138" customFormat="1" ht="15" hidden="1">
      <c r="A828" s="170"/>
      <c r="B828" s="156"/>
      <c r="D828" s="140"/>
      <c r="E828" s="199"/>
      <c r="F828" s="170"/>
      <c r="G828" s="170"/>
      <c r="H828" s="157"/>
      <c r="I828" s="157"/>
      <c r="J828" s="129"/>
    </row>
    <row r="829" spans="1:10" s="138" customFormat="1" ht="15" hidden="1">
      <c r="A829" s="170"/>
      <c r="B829" s="156"/>
      <c r="D829" s="140"/>
      <c r="E829" s="199"/>
      <c r="F829" s="170"/>
      <c r="G829" s="170"/>
      <c r="H829" s="157"/>
      <c r="I829" s="157"/>
      <c r="J829" s="129"/>
    </row>
    <row r="830" spans="1:10" s="138" customFormat="1" ht="15" hidden="1">
      <c r="A830" s="170"/>
      <c r="B830" s="156"/>
      <c r="D830" s="140"/>
      <c r="E830" s="199"/>
      <c r="F830" s="170"/>
      <c r="G830" s="170"/>
      <c r="H830" s="157"/>
      <c r="I830" s="157"/>
      <c r="J830" s="129"/>
    </row>
    <row r="831" spans="1:10" s="138" customFormat="1" ht="15" hidden="1">
      <c r="A831" s="170"/>
      <c r="B831" s="156"/>
      <c r="D831" s="140"/>
      <c r="E831" s="199"/>
      <c r="F831" s="170"/>
      <c r="G831" s="170"/>
      <c r="H831" s="157"/>
      <c r="I831" s="157"/>
      <c r="J831" s="129"/>
    </row>
    <row r="832" spans="1:10" s="138" customFormat="1" ht="15" hidden="1">
      <c r="A832" s="170"/>
      <c r="B832" s="156"/>
      <c r="D832" s="140"/>
      <c r="E832" s="199"/>
      <c r="F832" s="170"/>
      <c r="G832" s="170"/>
      <c r="H832" s="157"/>
      <c r="I832" s="157"/>
      <c r="J832" s="129"/>
    </row>
    <row r="833" spans="1:10" s="138" customFormat="1" ht="15" hidden="1">
      <c r="A833" s="170"/>
      <c r="B833" s="156"/>
      <c r="D833" s="140"/>
      <c r="E833" s="199"/>
      <c r="F833" s="170"/>
      <c r="G833" s="170"/>
      <c r="H833" s="157"/>
      <c r="I833" s="157"/>
      <c r="J833" s="129"/>
    </row>
    <row r="834" spans="1:10" s="138" customFormat="1" ht="15" hidden="1">
      <c r="A834" s="170"/>
      <c r="B834" s="156"/>
      <c r="D834" s="140"/>
      <c r="E834" s="199"/>
      <c r="F834" s="170"/>
      <c r="G834" s="170"/>
      <c r="H834" s="157"/>
      <c r="I834" s="157"/>
      <c r="J834" s="129"/>
    </row>
    <row r="835" spans="1:10" s="138" customFormat="1" ht="15" hidden="1">
      <c r="A835" s="170"/>
      <c r="B835" s="156"/>
      <c r="D835" s="140"/>
      <c r="E835" s="199"/>
      <c r="F835" s="170"/>
      <c r="G835" s="170"/>
      <c r="H835" s="157"/>
      <c r="I835" s="157"/>
      <c r="J835" s="129"/>
    </row>
    <row r="836" spans="1:10" s="138" customFormat="1" ht="15" hidden="1">
      <c r="A836" s="170"/>
      <c r="B836" s="156"/>
      <c r="D836" s="140"/>
      <c r="E836" s="199"/>
      <c r="F836" s="170"/>
      <c r="G836" s="170"/>
      <c r="H836" s="157"/>
      <c r="I836" s="157"/>
      <c r="J836" s="129"/>
    </row>
    <row r="837" spans="1:10" s="138" customFormat="1" ht="15" hidden="1">
      <c r="A837" s="170"/>
      <c r="B837" s="156"/>
      <c r="D837" s="140"/>
      <c r="E837" s="199"/>
      <c r="F837" s="170"/>
      <c r="G837" s="170"/>
      <c r="H837" s="157"/>
      <c r="I837" s="157"/>
      <c r="J837" s="129"/>
    </row>
    <row r="838" spans="1:10" s="138" customFormat="1" ht="15" hidden="1">
      <c r="A838" s="170"/>
      <c r="B838" s="156"/>
      <c r="D838" s="140"/>
      <c r="E838" s="199"/>
      <c r="F838" s="170"/>
      <c r="G838" s="170"/>
      <c r="H838" s="157"/>
      <c r="I838" s="157"/>
      <c r="J838" s="129"/>
    </row>
    <row r="839" spans="1:10" s="138" customFormat="1" ht="15" hidden="1">
      <c r="A839" s="170"/>
      <c r="B839" s="156"/>
      <c r="D839" s="140"/>
      <c r="E839" s="199"/>
      <c r="F839" s="170"/>
      <c r="G839" s="170"/>
      <c r="H839" s="157"/>
      <c r="I839" s="157"/>
      <c r="J839" s="129"/>
    </row>
    <row r="840" spans="1:10" s="138" customFormat="1" ht="15" hidden="1">
      <c r="A840" s="170"/>
      <c r="B840" s="156"/>
      <c r="D840" s="140"/>
      <c r="E840" s="199"/>
      <c r="F840" s="170"/>
      <c r="G840" s="170"/>
      <c r="H840" s="157"/>
      <c r="I840" s="157"/>
      <c r="J840" s="129"/>
    </row>
    <row r="841" spans="1:10" s="138" customFormat="1" ht="15" hidden="1">
      <c r="A841" s="170"/>
      <c r="B841" s="156"/>
      <c r="D841" s="140"/>
      <c r="E841" s="199"/>
      <c r="F841" s="170"/>
      <c r="G841" s="170"/>
      <c r="H841" s="157"/>
      <c r="I841" s="157"/>
      <c r="J841" s="129"/>
    </row>
    <row r="842" spans="1:10" s="138" customFormat="1" ht="15" hidden="1">
      <c r="A842" s="170"/>
      <c r="B842" s="156"/>
      <c r="D842" s="140"/>
      <c r="E842" s="199"/>
      <c r="F842" s="170"/>
      <c r="G842" s="170"/>
      <c r="H842" s="157"/>
      <c r="I842" s="157"/>
      <c r="J842" s="129"/>
    </row>
    <row r="843" spans="1:10" s="138" customFormat="1" ht="15" hidden="1">
      <c r="A843" s="170"/>
      <c r="B843" s="156"/>
      <c r="D843" s="140"/>
      <c r="E843" s="199"/>
      <c r="F843" s="170"/>
      <c r="G843" s="170"/>
      <c r="H843" s="157"/>
      <c r="I843" s="157"/>
      <c r="J843" s="129"/>
    </row>
    <row r="844" spans="1:10" s="138" customFormat="1" ht="15" hidden="1">
      <c r="A844" s="170"/>
      <c r="B844" s="156"/>
      <c r="D844" s="140"/>
      <c r="E844" s="199"/>
      <c r="F844" s="170"/>
      <c r="G844" s="170"/>
      <c r="H844" s="157"/>
      <c r="I844" s="157"/>
      <c r="J844" s="129"/>
    </row>
    <row r="845" spans="1:10" s="138" customFormat="1" ht="15" hidden="1">
      <c r="A845" s="170"/>
      <c r="B845" s="156"/>
      <c r="D845" s="140"/>
      <c r="E845" s="199"/>
      <c r="F845" s="170"/>
      <c r="G845" s="170"/>
      <c r="H845" s="157"/>
      <c r="I845" s="157"/>
      <c r="J845" s="129"/>
    </row>
    <row r="846" spans="1:10" s="138" customFormat="1" ht="15" hidden="1">
      <c r="A846" s="170"/>
      <c r="B846" s="156"/>
      <c r="D846" s="140"/>
      <c r="E846" s="199"/>
      <c r="F846" s="170"/>
      <c r="G846" s="170"/>
      <c r="H846" s="157"/>
      <c r="I846" s="157"/>
      <c r="J846" s="129"/>
    </row>
    <row r="847" spans="1:10" s="138" customFormat="1" ht="15" hidden="1">
      <c r="A847" s="170"/>
      <c r="B847" s="156"/>
      <c r="D847" s="140"/>
      <c r="E847" s="199"/>
      <c r="F847" s="170"/>
      <c r="G847" s="170"/>
      <c r="H847" s="157"/>
      <c r="I847" s="157"/>
      <c r="J847" s="129"/>
    </row>
    <row r="848" spans="1:10" s="138" customFormat="1" ht="15" hidden="1">
      <c r="A848" s="170"/>
      <c r="B848" s="156"/>
      <c r="D848" s="140"/>
      <c r="E848" s="199"/>
      <c r="F848" s="170"/>
      <c r="G848" s="170"/>
      <c r="H848" s="157"/>
      <c r="I848" s="157"/>
      <c r="J848" s="129"/>
    </row>
    <row r="849" spans="1:10" s="138" customFormat="1" ht="15" hidden="1">
      <c r="A849" s="170"/>
      <c r="B849" s="156"/>
      <c r="D849" s="140"/>
      <c r="E849" s="199"/>
      <c r="F849" s="170"/>
      <c r="G849" s="170"/>
      <c r="H849" s="157"/>
      <c r="I849" s="157"/>
      <c r="J849" s="129"/>
    </row>
    <row r="850" spans="1:10" s="138" customFormat="1" ht="15" hidden="1">
      <c r="A850" s="170"/>
      <c r="B850" s="156"/>
      <c r="D850" s="140"/>
      <c r="E850" s="199"/>
      <c r="F850" s="170"/>
      <c r="G850" s="170"/>
      <c r="H850" s="157"/>
      <c r="I850" s="157"/>
      <c r="J850" s="129"/>
    </row>
    <row r="851" spans="1:10" s="138" customFormat="1" ht="15" hidden="1">
      <c r="A851" s="170"/>
      <c r="B851" s="156"/>
      <c r="D851" s="140"/>
      <c r="E851" s="199"/>
      <c r="F851" s="170"/>
      <c r="G851" s="170"/>
      <c r="H851" s="157"/>
      <c r="I851" s="157"/>
      <c r="J851" s="129"/>
    </row>
    <row r="852" spans="1:10" s="138" customFormat="1" ht="15" hidden="1">
      <c r="A852" s="170"/>
      <c r="B852" s="156"/>
      <c r="D852" s="140"/>
      <c r="E852" s="199"/>
      <c r="F852" s="170"/>
      <c r="G852" s="170"/>
      <c r="H852" s="157"/>
      <c r="I852" s="157"/>
      <c r="J852" s="129"/>
    </row>
    <row r="853" spans="1:10" s="138" customFormat="1" ht="15" hidden="1">
      <c r="A853" s="170"/>
      <c r="B853" s="156"/>
      <c r="D853" s="140"/>
      <c r="E853" s="199"/>
      <c r="F853" s="170"/>
      <c r="G853" s="170"/>
      <c r="H853" s="157"/>
      <c r="I853" s="157"/>
      <c r="J853" s="129"/>
    </row>
    <row r="854" spans="1:10" s="138" customFormat="1" ht="15" hidden="1">
      <c r="A854" s="170"/>
      <c r="B854" s="156"/>
      <c r="D854" s="140"/>
      <c r="E854" s="199"/>
      <c r="H854" s="157"/>
      <c r="I854" s="157"/>
      <c r="J854" s="129"/>
    </row>
    <row r="855" spans="1:10" s="138" customFormat="1" ht="15" hidden="1">
      <c r="A855" s="170"/>
      <c r="B855" s="156"/>
      <c r="D855" s="140"/>
      <c r="E855" s="199"/>
      <c r="H855" s="157"/>
      <c r="I855" s="157"/>
      <c r="J855" s="129"/>
    </row>
    <row r="856" spans="1:10" s="138" customFormat="1" ht="15" hidden="1">
      <c r="A856" s="170"/>
      <c r="B856" s="156"/>
      <c r="D856" s="140"/>
      <c r="E856" s="199"/>
      <c r="H856" s="157"/>
      <c r="I856" s="157"/>
      <c r="J856" s="129"/>
    </row>
    <row r="857" spans="1:10" s="138" customFormat="1" ht="15" hidden="1">
      <c r="A857" s="170"/>
      <c r="B857" s="156"/>
      <c r="D857" s="140"/>
      <c r="E857" s="199"/>
      <c r="H857" s="157"/>
      <c r="I857" s="157"/>
      <c r="J857" s="129"/>
    </row>
    <row r="858" spans="1:10" s="138" customFormat="1" ht="15" hidden="1">
      <c r="A858" s="170"/>
      <c r="B858" s="156"/>
      <c r="D858" s="140"/>
      <c r="E858" s="199"/>
      <c r="H858" s="157"/>
      <c r="I858" s="157"/>
      <c r="J858" s="129"/>
    </row>
    <row r="859" spans="1:10" s="138" customFormat="1" ht="15" hidden="1">
      <c r="A859" s="170"/>
      <c r="B859" s="156"/>
      <c r="D859" s="140"/>
      <c r="E859" s="199"/>
      <c r="H859" s="157"/>
      <c r="I859" s="157"/>
      <c r="J859" s="129"/>
    </row>
    <row r="860" spans="1:10" s="138" customFormat="1" ht="15" hidden="1">
      <c r="A860" s="170"/>
      <c r="B860" s="156"/>
      <c r="D860" s="140"/>
      <c r="E860" s="199"/>
      <c r="H860" s="157"/>
      <c r="I860" s="157"/>
      <c r="J860" s="129"/>
    </row>
    <row r="861" spans="1:10" s="138" customFormat="1" ht="15" hidden="1">
      <c r="A861" s="170"/>
      <c r="B861" s="156"/>
      <c r="D861" s="140"/>
      <c r="E861" s="199"/>
      <c r="H861" s="157"/>
      <c r="I861" s="157"/>
      <c r="J861" s="129"/>
    </row>
    <row r="862" spans="1:10" s="138" customFormat="1" ht="15" hidden="1">
      <c r="A862" s="170"/>
      <c r="B862" s="156"/>
      <c r="D862" s="140"/>
      <c r="E862" s="199"/>
      <c r="H862" s="157"/>
      <c r="I862" s="157"/>
      <c r="J862" s="129"/>
    </row>
    <row r="863" spans="1:10" s="138" customFormat="1" ht="15" hidden="1">
      <c r="A863" s="170"/>
      <c r="B863" s="156"/>
      <c r="D863" s="140"/>
      <c r="E863" s="199"/>
      <c r="H863" s="157"/>
      <c r="I863" s="157"/>
      <c r="J863" s="129"/>
    </row>
    <row r="864" spans="1:10" s="138" customFormat="1" ht="15" hidden="1">
      <c r="A864" s="170"/>
      <c r="B864" s="156"/>
      <c r="D864" s="140"/>
      <c r="E864" s="199"/>
      <c r="H864" s="157"/>
      <c r="I864" s="157"/>
      <c r="J864" s="129"/>
    </row>
    <row r="865" spans="1:10" s="138" customFormat="1" ht="15" hidden="1">
      <c r="A865" s="170"/>
      <c r="B865" s="156"/>
      <c r="D865" s="140"/>
      <c r="E865" s="199"/>
      <c r="H865" s="168"/>
      <c r="I865" s="168"/>
      <c r="J865" s="129"/>
    </row>
    <row r="866" spans="1:10" s="138" customFormat="1" ht="15" hidden="1">
      <c r="A866" s="170"/>
      <c r="B866" s="156"/>
      <c r="D866" s="140"/>
      <c r="E866" s="199"/>
      <c r="H866" s="157"/>
      <c r="I866" s="157"/>
      <c r="J866" s="129"/>
    </row>
    <row r="867" spans="1:10" s="138" customFormat="1" ht="15" hidden="1">
      <c r="A867" s="170"/>
      <c r="B867" s="156"/>
      <c r="D867" s="140"/>
      <c r="E867" s="199"/>
      <c r="H867" s="157"/>
      <c r="I867" s="157"/>
      <c r="J867" s="129"/>
    </row>
    <row r="868" spans="1:10" s="138" customFormat="1" ht="15" hidden="1">
      <c r="A868" s="170"/>
      <c r="B868" s="156"/>
      <c r="D868" s="140"/>
      <c r="E868" s="199"/>
      <c r="H868" s="157"/>
      <c r="I868" s="157"/>
      <c r="J868" s="129"/>
    </row>
    <row r="869" spans="1:10" s="138" customFormat="1" ht="15" hidden="1">
      <c r="A869" s="170"/>
      <c r="B869" s="156"/>
      <c r="D869" s="140"/>
      <c r="E869" s="199"/>
      <c r="H869" s="157"/>
      <c r="I869" s="157"/>
      <c r="J869" s="129"/>
    </row>
    <row r="870" spans="1:10" s="138" customFormat="1" ht="15" hidden="1">
      <c r="A870" s="170"/>
      <c r="B870" s="156"/>
      <c r="D870" s="140"/>
      <c r="E870" s="199"/>
      <c r="H870" s="157"/>
      <c r="I870" s="157"/>
      <c r="J870" s="129"/>
    </row>
    <row r="871" spans="1:10" s="138" customFormat="1" ht="15" hidden="1">
      <c r="A871" s="170"/>
      <c r="B871" s="156"/>
      <c r="D871" s="140"/>
      <c r="E871" s="199"/>
      <c r="H871" s="157"/>
      <c r="I871" s="157"/>
      <c r="J871" s="129"/>
    </row>
    <row r="872" spans="1:10" s="138" customFormat="1" ht="15" hidden="1">
      <c r="A872" s="170"/>
      <c r="B872" s="156"/>
      <c r="D872" s="140"/>
      <c r="E872" s="199"/>
      <c r="H872" s="157"/>
      <c r="I872" s="157"/>
      <c r="J872" s="129"/>
    </row>
    <row r="873" spans="1:10" s="138" customFormat="1" ht="15" hidden="1">
      <c r="A873" s="170"/>
      <c r="B873" s="156"/>
      <c r="D873" s="140"/>
      <c r="E873" s="199"/>
      <c r="H873" s="157"/>
      <c r="I873" s="157"/>
      <c r="J873" s="129"/>
    </row>
    <row r="874" spans="1:10" s="138" customFormat="1" ht="15" hidden="1">
      <c r="A874" s="170"/>
      <c r="B874" s="156"/>
      <c r="D874" s="140"/>
      <c r="E874" s="199"/>
      <c r="H874" s="157"/>
      <c r="I874" s="157"/>
      <c r="J874" s="129"/>
    </row>
    <row r="875" spans="1:10" s="138" customFormat="1" ht="15" hidden="1">
      <c r="A875" s="170"/>
      <c r="B875" s="156"/>
      <c r="D875" s="140"/>
      <c r="E875" s="199"/>
      <c r="H875" s="157"/>
      <c r="I875" s="157"/>
      <c r="J875" s="129"/>
    </row>
    <row r="876" spans="1:10" s="138" customFormat="1" ht="15" hidden="1">
      <c r="A876" s="170"/>
      <c r="B876" s="156"/>
      <c r="D876" s="140"/>
      <c r="E876" s="199"/>
      <c r="H876" s="157"/>
      <c r="I876" s="157"/>
      <c r="J876" s="129"/>
    </row>
    <row r="877" spans="1:10" s="138" customFormat="1" ht="15" hidden="1">
      <c r="A877" s="170"/>
      <c r="B877" s="156"/>
      <c r="D877" s="140"/>
      <c r="E877" s="199"/>
      <c r="H877" s="157"/>
      <c r="I877" s="157"/>
      <c r="J877" s="129"/>
    </row>
    <row r="878" spans="1:10" s="138" customFormat="1" ht="15" hidden="1">
      <c r="A878" s="170"/>
      <c r="B878" s="156"/>
      <c r="D878" s="140"/>
      <c r="E878" s="199"/>
      <c r="H878" s="157"/>
      <c r="I878" s="157"/>
      <c r="J878" s="129"/>
    </row>
    <row r="879" spans="1:10" s="138" customFormat="1" ht="15" hidden="1">
      <c r="A879" s="170"/>
      <c r="B879" s="156"/>
      <c r="D879" s="140"/>
      <c r="E879" s="199"/>
      <c r="H879" s="157"/>
      <c r="I879" s="157"/>
      <c r="J879" s="129"/>
    </row>
    <row r="880" spans="1:10" s="138" customFormat="1" ht="15" hidden="1">
      <c r="A880" s="170"/>
      <c r="B880" s="156"/>
      <c r="D880" s="140"/>
      <c r="E880" s="199"/>
      <c r="H880" s="157"/>
      <c r="I880" s="157"/>
      <c r="J880" s="129"/>
    </row>
    <row r="881" spans="1:10" s="138" customFormat="1" ht="15" hidden="1">
      <c r="A881" s="170"/>
      <c r="B881" s="156"/>
      <c r="D881" s="140"/>
      <c r="E881" s="199"/>
      <c r="H881" s="157"/>
      <c r="I881" s="157"/>
      <c r="J881" s="129"/>
    </row>
    <row r="882" spans="1:10" s="138" customFormat="1" ht="15" hidden="1">
      <c r="A882" s="170"/>
      <c r="B882" s="156"/>
      <c r="D882" s="140"/>
      <c r="E882" s="199"/>
      <c r="H882" s="157"/>
      <c r="I882" s="157"/>
      <c r="J882" s="129"/>
    </row>
    <row r="883" spans="1:10" s="138" customFormat="1" ht="15" hidden="1">
      <c r="A883" s="170"/>
      <c r="B883" s="156"/>
      <c r="D883" s="140"/>
      <c r="E883" s="199"/>
      <c r="H883" s="157"/>
      <c r="I883" s="157"/>
      <c r="J883" s="129"/>
    </row>
    <row r="884" spans="1:10" s="138" customFormat="1" ht="15" hidden="1">
      <c r="A884" s="170"/>
      <c r="B884" s="156"/>
      <c r="D884" s="140"/>
      <c r="E884" s="199"/>
      <c r="H884" s="157"/>
      <c r="I884" s="157"/>
      <c r="J884" s="129"/>
    </row>
    <row r="885" spans="1:10" s="138" customFormat="1" ht="15" hidden="1">
      <c r="A885" s="170"/>
      <c r="B885" s="156"/>
      <c r="D885" s="140"/>
      <c r="E885" s="199"/>
      <c r="H885" s="157"/>
      <c r="I885" s="157"/>
      <c r="J885" s="129"/>
    </row>
    <row r="886" spans="1:10" s="138" customFormat="1" ht="15" hidden="1">
      <c r="A886" s="170"/>
      <c r="B886" s="156"/>
      <c r="D886" s="140"/>
      <c r="E886" s="199"/>
      <c r="H886" s="157"/>
      <c r="I886" s="157"/>
      <c r="J886" s="129"/>
    </row>
    <row r="887" spans="1:10" s="138" customFormat="1" ht="15" hidden="1">
      <c r="A887" s="170"/>
      <c r="B887" s="156"/>
      <c r="D887" s="140"/>
      <c r="E887" s="199"/>
      <c r="H887" s="157"/>
      <c r="I887" s="157"/>
      <c r="J887" s="129"/>
    </row>
    <row r="888" spans="1:10" s="138" customFormat="1" ht="15" hidden="1">
      <c r="A888" s="170"/>
      <c r="B888" s="156"/>
      <c r="D888" s="140"/>
      <c r="E888" s="199"/>
      <c r="H888" s="157"/>
      <c r="I888" s="157"/>
      <c r="J888" s="129"/>
    </row>
    <row r="889" spans="1:10" s="138" customFormat="1" ht="15" hidden="1">
      <c r="A889" s="170"/>
      <c r="B889" s="156"/>
      <c r="D889" s="140"/>
      <c r="E889" s="199"/>
      <c r="H889" s="157"/>
      <c r="I889" s="157"/>
      <c r="J889" s="129"/>
    </row>
    <row r="890" spans="1:10" s="138" customFormat="1" ht="15" hidden="1">
      <c r="A890" s="170"/>
      <c r="B890" s="156"/>
      <c r="D890" s="140"/>
      <c r="E890" s="199"/>
      <c r="H890" s="157"/>
      <c r="I890" s="157"/>
      <c r="J890" s="129"/>
    </row>
    <row r="891" spans="1:10" s="138" customFormat="1" ht="15" hidden="1">
      <c r="A891" s="170"/>
      <c r="B891" s="156"/>
      <c r="D891" s="140"/>
      <c r="E891" s="199"/>
      <c r="H891" s="157"/>
      <c r="I891" s="157"/>
      <c r="J891" s="129"/>
    </row>
    <row r="892" spans="1:10" s="138" customFormat="1" ht="15" hidden="1">
      <c r="A892" s="170"/>
      <c r="B892" s="156"/>
      <c r="D892" s="140"/>
      <c r="E892" s="199"/>
      <c r="H892" s="157"/>
      <c r="I892" s="157"/>
      <c r="J892" s="129"/>
    </row>
    <row r="893" spans="1:10" s="138" customFormat="1" ht="15" hidden="1">
      <c r="A893" s="170"/>
      <c r="B893" s="156"/>
      <c r="D893" s="140"/>
      <c r="E893" s="199"/>
      <c r="H893" s="157"/>
      <c r="I893" s="157"/>
      <c r="J893" s="129"/>
    </row>
    <row r="894" spans="1:10" s="138" customFormat="1" ht="15" hidden="1">
      <c r="A894" s="170"/>
      <c r="B894" s="156"/>
      <c r="D894" s="140"/>
      <c r="E894" s="199"/>
      <c r="H894" s="157"/>
      <c r="I894" s="157"/>
      <c r="J894" s="129"/>
    </row>
    <row r="895" spans="1:10" s="138" customFormat="1" ht="15" hidden="1">
      <c r="A895" s="170"/>
      <c r="B895" s="156"/>
      <c r="D895" s="140"/>
      <c r="E895" s="199"/>
      <c r="H895" s="157"/>
      <c r="I895" s="157"/>
      <c r="J895" s="129"/>
    </row>
    <row r="896" spans="1:10" s="138" customFormat="1" ht="15" hidden="1">
      <c r="A896" s="170"/>
      <c r="B896" s="156"/>
      <c r="D896" s="140"/>
      <c r="E896" s="199"/>
      <c r="H896" s="157"/>
      <c r="I896" s="157"/>
      <c r="J896" s="129"/>
    </row>
    <row r="897" spans="1:10" s="138" customFormat="1" ht="15" hidden="1">
      <c r="A897" s="170"/>
      <c r="B897" s="156"/>
      <c r="D897" s="140"/>
      <c r="E897" s="199"/>
      <c r="H897" s="157"/>
      <c r="I897" s="157"/>
      <c r="J897" s="129"/>
    </row>
    <row r="898" spans="1:10" s="138" customFormat="1" ht="15" hidden="1">
      <c r="A898" s="170"/>
      <c r="B898" s="156"/>
      <c r="D898" s="140"/>
      <c r="E898" s="199"/>
      <c r="H898" s="157"/>
      <c r="I898" s="157"/>
      <c r="J898" s="129"/>
    </row>
    <row r="899" spans="1:10" s="138" customFormat="1" ht="15" hidden="1">
      <c r="A899" s="170"/>
      <c r="B899" s="156"/>
      <c r="D899" s="140"/>
      <c r="E899" s="199"/>
      <c r="H899" s="157"/>
      <c r="I899" s="157"/>
      <c r="J899" s="129"/>
    </row>
    <row r="900" spans="1:10" s="138" customFormat="1" ht="15" hidden="1">
      <c r="A900" s="170"/>
      <c r="B900" s="156"/>
      <c r="D900" s="140"/>
      <c r="E900" s="199"/>
      <c r="H900" s="157"/>
      <c r="I900" s="157"/>
      <c r="J900" s="129"/>
    </row>
    <row r="901" spans="1:10" s="138" customFormat="1" ht="15" hidden="1">
      <c r="A901" s="170"/>
      <c r="B901" s="156"/>
      <c r="D901" s="140"/>
      <c r="E901" s="199"/>
      <c r="H901" s="157"/>
      <c r="I901" s="157"/>
      <c r="J901" s="129"/>
    </row>
    <row r="902" spans="1:10" s="138" customFormat="1" ht="15" hidden="1">
      <c r="A902" s="170"/>
      <c r="B902" s="156"/>
      <c r="D902" s="140"/>
      <c r="E902" s="199"/>
      <c r="H902" s="157"/>
      <c r="I902" s="157"/>
      <c r="J902" s="129"/>
    </row>
    <row r="903" spans="1:10" s="138" customFormat="1" ht="15" hidden="1">
      <c r="A903" s="170"/>
      <c r="B903" s="156"/>
      <c r="D903" s="140"/>
      <c r="E903" s="199"/>
      <c r="H903" s="157"/>
      <c r="I903" s="157"/>
      <c r="J903" s="129"/>
    </row>
    <row r="904" spans="1:10" s="138" customFormat="1" ht="15" hidden="1">
      <c r="A904" s="170"/>
      <c r="B904" s="156"/>
      <c r="D904" s="140"/>
      <c r="E904" s="199"/>
      <c r="H904" s="157"/>
      <c r="I904" s="157"/>
      <c r="J904" s="129"/>
    </row>
    <row r="905" spans="1:10" s="138" customFormat="1" ht="15" hidden="1">
      <c r="A905" s="170"/>
      <c r="B905" s="156"/>
      <c r="D905" s="140"/>
      <c r="E905" s="199"/>
      <c r="H905" s="157"/>
      <c r="I905" s="157"/>
      <c r="J905" s="129"/>
    </row>
    <row r="906" spans="1:10" s="138" customFormat="1" ht="15" hidden="1">
      <c r="A906" s="170"/>
      <c r="B906" s="156"/>
      <c r="D906" s="140"/>
      <c r="E906" s="199"/>
      <c r="H906" s="157"/>
      <c r="I906" s="157"/>
      <c r="J906" s="129"/>
    </row>
    <row r="907" spans="1:10" s="138" customFormat="1" ht="15" hidden="1">
      <c r="A907" s="170"/>
      <c r="B907" s="156"/>
      <c r="D907" s="140"/>
      <c r="E907" s="199"/>
      <c r="H907" s="157"/>
      <c r="I907" s="157"/>
      <c r="J907" s="129"/>
    </row>
    <row r="908" spans="1:10" s="138" customFormat="1" ht="15" hidden="1">
      <c r="A908" s="170"/>
      <c r="B908" s="156"/>
      <c r="D908" s="140"/>
      <c r="E908" s="199"/>
      <c r="H908" s="157"/>
      <c r="I908" s="157"/>
      <c r="J908" s="129"/>
    </row>
    <row r="909" spans="1:10" s="138" customFormat="1" ht="15" hidden="1">
      <c r="A909" s="170"/>
      <c r="B909" s="156"/>
      <c r="D909" s="140"/>
      <c r="E909" s="199"/>
      <c r="H909" s="157"/>
      <c r="I909" s="157"/>
      <c r="J909" s="129"/>
    </row>
    <row r="910" spans="1:10" s="138" customFormat="1" ht="15" hidden="1">
      <c r="A910" s="170"/>
      <c r="B910" s="156"/>
      <c r="D910" s="140"/>
      <c r="E910" s="199"/>
      <c r="H910" s="157"/>
      <c r="I910" s="157"/>
      <c r="J910" s="129"/>
    </row>
    <row r="911" spans="1:10" s="138" customFormat="1" ht="15" hidden="1">
      <c r="A911" s="170"/>
      <c r="B911" s="156"/>
      <c r="D911" s="140"/>
      <c r="E911" s="199"/>
      <c r="H911" s="157"/>
      <c r="I911" s="157"/>
      <c r="J911" s="129"/>
    </row>
    <row r="912" spans="1:10" s="138" customFormat="1" ht="15" hidden="1">
      <c r="A912" s="170"/>
      <c r="B912" s="156"/>
      <c r="D912" s="140"/>
      <c r="E912" s="199"/>
      <c r="H912" s="157"/>
      <c r="I912" s="157"/>
      <c r="J912" s="129"/>
    </row>
    <row r="913" spans="1:10" s="138" customFormat="1" ht="15" hidden="1">
      <c r="A913" s="170"/>
      <c r="B913" s="156"/>
      <c r="D913" s="140"/>
      <c r="E913" s="199"/>
      <c r="H913" s="157"/>
      <c r="I913" s="157"/>
      <c r="J913" s="129"/>
    </row>
    <row r="914" spans="1:10" s="138" customFormat="1" ht="15" hidden="1">
      <c r="A914" s="170"/>
      <c r="B914" s="156"/>
      <c r="D914" s="140"/>
      <c r="E914" s="199"/>
      <c r="H914" s="157"/>
      <c r="I914" s="157"/>
      <c r="J914" s="129"/>
    </row>
    <row r="915" spans="1:10" s="138" customFormat="1" ht="15" hidden="1">
      <c r="A915" s="170"/>
      <c r="B915" s="156"/>
      <c r="D915" s="140"/>
      <c r="E915" s="199"/>
      <c r="H915" s="157"/>
      <c r="I915" s="157"/>
      <c r="J915" s="129"/>
    </row>
    <row r="916" spans="1:10" s="138" customFormat="1" ht="15" hidden="1">
      <c r="A916" s="170"/>
      <c r="B916" s="156"/>
      <c r="D916" s="140"/>
      <c r="E916" s="199"/>
      <c r="H916" s="157"/>
      <c r="I916" s="157"/>
      <c r="J916" s="129"/>
    </row>
    <row r="917" spans="1:10" s="138" customFormat="1" ht="15" hidden="1">
      <c r="A917" s="170"/>
      <c r="B917" s="156"/>
      <c r="D917" s="140"/>
      <c r="E917" s="199"/>
      <c r="H917" s="157"/>
      <c r="I917" s="157"/>
      <c r="J917" s="129"/>
    </row>
    <row r="918" spans="1:10" s="138" customFormat="1" ht="15" hidden="1">
      <c r="A918" s="170"/>
      <c r="B918" s="156"/>
      <c r="D918" s="140"/>
      <c r="E918" s="199"/>
      <c r="H918" s="157"/>
      <c r="I918" s="157"/>
      <c r="J918" s="129"/>
    </row>
    <row r="919" spans="1:10" s="138" customFormat="1" ht="15" hidden="1">
      <c r="A919" s="170"/>
      <c r="B919" s="156"/>
      <c r="D919" s="140"/>
      <c r="E919" s="199"/>
      <c r="H919" s="157"/>
      <c r="I919" s="157"/>
      <c r="J919" s="129"/>
    </row>
    <row r="920" spans="1:10" s="138" customFormat="1" ht="15" hidden="1">
      <c r="A920" s="170"/>
      <c r="B920" s="156"/>
      <c r="D920" s="140"/>
      <c r="E920" s="199"/>
      <c r="H920" s="157"/>
      <c r="I920" s="157"/>
      <c r="J920" s="129"/>
    </row>
    <row r="921" spans="1:10" s="138" customFormat="1" ht="15" hidden="1">
      <c r="A921" s="170"/>
      <c r="B921" s="156"/>
      <c r="D921" s="140"/>
      <c r="E921" s="199"/>
      <c r="H921" s="157"/>
      <c r="I921" s="157"/>
      <c r="J921" s="129"/>
    </row>
    <row r="922" spans="1:10" s="138" customFormat="1" ht="15" hidden="1">
      <c r="A922" s="170"/>
      <c r="B922" s="156"/>
      <c r="D922" s="140"/>
      <c r="E922" s="199"/>
      <c r="H922" s="157"/>
      <c r="I922" s="157"/>
      <c r="J922" s="129"/>
    </row>
    <row r="923" spans="1:10" s="138" customFormat="1" ht="15" hidden="1">
      <c r="A923" s="170"/>
      <c r="B923" s="156"/>
      <c r="D923" s="140"/>
      <c r="E923" s="199"/>
      <c r="H923" s="157"/>
      <c r="I923" s="157"/>
      <c r="J923" s="129"/>
    </row>
    <row r="924" spans="1:10" s="138" customFormat="1" ht="15" hidden="1">
      <c r="A924" s="170"/>
      <c r="B924" s="156"/>
      <c r="D924" s="140"/>
      <c r="E924" s="199"/>
      <c r="H924" s="157"/>
      <c r="I924" s="157"/>
      <c r="J924" s="129"/>
    </row>
    <row r="925" spans="1:10" s="138" customFormat="1" ht="15" hidden="1">
      <c r="A925" s="170"/>
      <c r="B925" s="156"/>
      <c r="D925" s="140"/>
      <c r="E925" s="199"/>
      <c r="H925" s="157"/>
      <c r="I925" s="157"/>
      <c r="J925" s="129"/>
    </row>
    <row r="926" spans="1:10" s="138" customFormat="1" ht="15" hidden="1">
      <c r="A926" s="170"/>
      <c r="B926" s="156"/>
      <c r="D926" s="140"/>
      <c r="E926" s="199"/>
      <c r="H926" s="157"/>
      <c r="I926" s="157"/>
      <c r="J926" s="129"/>
    </row>
    <row r="927" spans="1:10" s="138" customFormat="1" ht="15" hidden="1">
      <c r="A927" s="170"/>
      <c r="B927" s="156"/>
      <c r="D927" s="140"/>
      <c r="E927" s="199"/>
      <c r="H927" s="157"/>
      <c r="I927" s="157"/>
      <c r="J927" s="129"/>
    </row>
    <row r="928" spans="1:10" s="138" customFormat="1" ht="15" hidden="1">
      <c r="A928" s="170"/>
      <c r="B928" s="156"/>
      <c r="D928" s="140"/>
      <c r="E928" s="199"/>
      <c r="H928" s="157"/>
      <c r="I928" s="157"/>
      <c r="J928" s="129"/>
    </row>
    <row r="929" spans="1:10" s="138" customFormat="1" ht="15" hidden="1">
      <c r="A929" s="170"/>
      <c r="B929" s="156"/>
      <c r="D929" s="140"/>
      <c r="E929" s="199"/>
      <c r="H929" s="157"/>
      <c r="I929" s="157"/>
      <c r="J929" s="129"/>
    </row>
    <row r="930" spans="1:10" s="138" customFormat="1" ht="15" hidden="1">
      <c r="A930" s="170"/>
      <c r="B930" s="156"/>
      <c r="D930" s="140"/>
      <c r="E930" s="199"/>
      <c r="H930" s="157"/>
      <c r="I930" s="157"/>
      <c r="J930" s="129"/>
    </row>
    <row r="931" spans="1:10" s="138" customFormat="1" ht="15" hidden="1">
      <c r="A931" s="170"/>
      <c r="B931" s="156"/>
      <c r="D931" s="140"/>
      <c r="E931" s="199"/>
      <c r="H931" s="157"/>
      <c r="I931" s="157"/>
      <c r="J931" s="129"/>
    </row>
    <row r="932" spans="1:10" s="138" customFormat="1" ht="15" hidden="1">
      <c r="A932" s="170"/>
      <c r="B932" s="156"/>
      <c r="D932" s="140"/>
      <c r="E932" s="199"/>
      <c r="H932" s="157"/>
      <c r="I932" s="157"/>
      <c r="J932" s="129"/>
    </row>
    <row r="933" spans="1:10" s="138" customFormat="1" ht="15" hidden="1">
      <c r="A933" s="170"/>
      <c r="B933" s="156"/>
      <c r="D933" s="140"/>
      <c r="E933" s="199"/>
      <c r="H933" s="157"/>
      <c r="I933" s="157"/>
      <c r="J933" s="129"/>
    </row>
    <row r="934" spans="1:10" s="138" customFormat="1" ht="15" hidden="1">
      <c r="A934" s="170"/>
      <c r="B934" s="156"/>
      <c r="D934" s="140"/>
      <c r="E934" s="199"/>
      <c r="H934" s="157"/>
      <c r="I934" s="157"/>
      <c r="J934" s="129"/>
    </row>
    <row r="935" spans="1:10" s="138" customFormat="1" ht="15" hidden="1">
      <c r="A935" s="170"/>
      <c r="B935" s="156"/>
      <c r="D935" s="140"/>
      <c r="E935" s="199"/>
      <c r="H935" s="157"/>
      <c r="I935" s="157"/>
      <c r="J935" s="129"/>
    </row>
    <row r="936" spans="1:10" s="138" customFormat="1" ht="15" hidden="1">
      <c r="A936" s="170"/>
      <c r="B936" s="156"/>
      <c r="D936" s="140"/>
      <c r="E936" s="199"/>
      <c r="H936" s="157"/>
      <c r="I936" s="157"/>
      <c r="J936" s="129"/>
    </row>
    <row r="937" spans="1:10" s="138" customFormat="1" ht="15" hidden="1">
      <c r="A937" s="170"/>
      <c r="B937" s="156"/>
      <c r="D937" s="140"/>
      <c r="E937" s="199"/>
      <c r="H937" s="157"/>
      <c r="I937" s="157"/>
      <c r="J937" s="129"/>
    </row>
    <row r="938" spans="1:10" s="138" customFormat="1" ht="15" hidden="1">
      <c r="A938" s="170"/>
      <c r="B938" s="156"/>
      <c r="D938" s="140"/>
      <c r="E938" s="199"/>
      <c r="H938" s="157"/>
      <c r="I938" s="157"/>
      <c r="J938" s="129"/>
    </row>
    <row r="939" spans="1:10" s="138" customFormat="1" ht="15" hidden="1">
      <c r="A939" s="170"/>
      <c r="B939" s="156"/>
      <c r="D939" s="140"/>
      <c r="E939" s="199"/>
      <c r="H939" s="157"/>
      <c r="I939" s="157"/>
      <c r="J939" s="129"/>
    </row>
    <row r="940" spans="1:10" s="138" customFormat="1" ht="15" hidden="1">
      <c r="A940" s="170"/>
      <c r="B940" s="156"/>
      <c r="D940" s="140"/>
      <c r="E940" s="199"/>
      <c r="H940" s="157"/>
      <c r="I940" s="157"/>
      <c r="J940" s="129"/>
    </row>
    <row r="941" spans="1:10" s="138" customFormat="1" ht="15" hidden="1">
      <c r="A941" s="170"/>
      <c r="B941" s="156"/>
      <c r="D941" s="140"/>
      <c r="E941" s="199"/>
      <c r="H941" s="157"/>
      <c r="I941" s="157"/>
      <c r="J941" s="129"/>
    </row>
    <row r="942" spans="1:10" s="138" customFormat="1" ht="15" hidden="1">
      <c r="A942" s="170"/>
      <c r="B942" s="156"/>
      <c r="D942" s="140"/>
      <c r="E942" s="199"/>
      <c r="H942" s="157"/>
      <c r="I942" s="157"/>
      <c r="J942" s="129"/>
    </row>
    <row r="943" spans="1:10" s="138" customFormat="1" ht="15" hidden="1">
      <c r="A943" s="170"/>
      <c r="B943" s="156"/>
      <c r="D943" s="140"/>
      <c r="E943" s="199"/>
      <c r="H943" s="157"/>
      <c r="I943" s="157"/>
      <c r="J943" s="129"/>
    </row>
    <row r="944" spans="1:10" s="138" customFormat="1" ht="15" hidden="1">
      <c r="A944" s="170"/>
      <c r="B944" s="156"/>
      <c r="D944" s="140"/>
      <c r="E944" s="199"/>
      <c r="H944" s="157"/>
      <c r="I944" s="157"/>
      <c r="J944" s="129"/>
    </row>
    <row r="945" spans="1:10" s="138" customFormat="1" ht="15" hidden="1">
      <c r="A945" s="170"/>
      <c r="B945" s="156"/>
      <c r="D945" s="140"/>
      <c r="E945" s="199"/>
      <c r="H945" s="157"/>
      <c r="I945" s="157"/>
      <c r="J945" s="129"/>
    </row>
    <row r="946" spans="1:10" s="138" customFormat="1" ht="15" hidden="1">
      <c r="A946" s="170"/>
      <c r="B946" s="156"/>
      <c r="D946" s="140"/>
      <c r="E946" s="199"/>
      <c r="H946" s="168"/>
      <c r="I946" s="168"/>
      <c r="J946" s="129"/>
    </row>
    <row r="947" spans="1:10" s="138" customFormat="1" ht="15" hidden="1">
      <c r="A947" s="170"/>
      <c r="B947" s="156"/>
      <c r="D947" s="140"/>
      <c r="E947" s="199"/>
      <c r="H947" s="157"/>
      <c r="I947" s="157"/>
      <c r="J947" s="129"/>
    </row>
    <row r="948" spans="1:10" s="138" customFormat="1" ht="15" hidden="1">
      <c r="A948" s="170"/>
      <c r="B948" s="156"/>
      <c r="D948" s="140"/>
      <c r="E948" s="199"/>
      <c r="H948" s="157"/>
      <c r="I948" s="157"/>
      <c r="J948" s="129"/>
    </row>
    <row r="949" spans="1:10" s="138" customFormat="1" ht="15" hidden="1">
      <c r="A949" s="170"/>
      <c r="B949" s="156"/>
      <c r="D949" s="140"/>
      <c r="E949" s="199"/>
      <c r="H949" s="157"/>
      <c r="I949" s="157"/>
      <c r="J949" s="129"/>
    </row>
    <row r="950" spans="1:10" s="138" customFormat="1" ht="15" hidden="1">
      <c r="A950" s="170"/>
      <c r="B950" s="156"/>
      <c r="D950" s="140"/>
      <c r="E950" s="199"/>
      <c r="H950" s="157"/>
      <c r="I950" s="157"/>
      <c r="J950" s="129"/>
    </row>
    <row r="951" spans="1:10" s="138" customFormat="1" ht="15" hidden="1">
      <c r="A951" s="170"/>
      <c r="B951" s="156"/>
      <c r="D951" s="140"/>
      <c r="E951" s="199"/>
      <c r="H951" s="157"/>
      <c r="I951" s="157"/>
      <c r="J951" s="129"/>
    </row>
    <row r="952" spans="1:10" s="138" customFormat="1" ht="15" hidden="1">
      <c r="A952" s="170"/>
      <c r="B952" s="156"/>
      <c r="D952" s="140"/>
      <c r="E952" s="199"/>
      <c r="H952" s="157"/>
      <c r="I952" s="157"/>
      <c r="J952" s="129"/>
    </row>
    <row r="953" spans="1:10" s="138" customFormat="1" ht="15" hidden="1">
      <c r="A953" s="170"/>
      <c r="B953" s="156"/>
      <c r="D953" s="140"/>
      <c r="E953" s="199"/>
      <c r="H953" s="157"/>
      <c r="I953" s="157"/>
      <c r="J953" s="129"/>
    </row>
    <row r="954" spans="1:10" s="138" customFormat="1" ht="15" hidden="1">
      <c r="A954" s="170"/>
      <c r="B954" s="156"/>
      <c r="D954" s="140"/>
      <c r="E954" s="199"/>
      <c r="H954" s="157"/>
      <c r="I954" s="157"/>
      <c r="J954" s="129"/>
    </row>
    <row r="955" spans="1:10" s="138" customFormat="1" ht="15" hidden="1">
      <c r="A955" s="170"/>
      <c r="B955" s="156"/>
      <c r="D955" s="140"/>
      <c r="E955" s="199"/>
      <c r="H955" s="157"/>
      <c r="I955" s="157"/>
      <c r="J955" s="129"/>
    </row>
    <row r="956" spans="1:10" s="138" customFormat="1" ht="15" hidden="1">
      <c r="A956" s="170"/>
      <c r="B956" s="156"/>
      <c r="D956" s="140"/>
      <c r="E956" s="199"/>
      <c r="H956" s="157"/>
      <c r="I956" s="157"/>
      <c r="J956" s="129"/>
    </row>
    <row r="957" spans="1:10" s="138" customFormat="1" ht="15" hidden="1">
      <c r="A957" s="170"/>
      <c r="B957" s="156"/>
      <c r="D957" s="140"/>
      <c r="E957" s="199"/>
      <c r="H957" s="157"/>
      <c r="I957" s="157"/>
      <c r="J957" s="129"/>
    </row>
    <row r="958" spans="1:10" s="138" customFormat="1" ht="15" hidden="1">
      <c r="A958" s="170"/>
      <c r="B958" s="156"/>
      <c r="D958" s="140"/>
      <c r="E958" s="199"/>
      <c r="H958" s="157"/>
      <c r="I958" s="157"/>
      <c r="J958" s="129"/>
    </row>
    <row r="959" spans="1:10" s="138" customFormat="1" ht="15" hidden="1">
      <c r="A959" s="170"/>
      <c r="B959" s="156"/>
      <c r="D959" s="140"/>
      <c r="E959" s="199"/>
      <c r="H959" s="157"/>
      <c r="I959" s="157"/>
      <c r="J959" s="129"/>
    </row>
    <row r="960" spans="1:10" s="138" customFormat="1" ht="15" hidden="1">
      <c r="A960" s="170"/>
      <c r="B960" s="156"/>
      <c r="D960" s="140"/>
      <c r="E960" s="199"/>
      <c r="H960" s="157"/>
      <c r="I960" s="157"/>
      <c r="J960" s="129"/>
    </row>
    <row r="961" spans="1:10" s="138" customFormat="1" ht="15" hidden="1">
      <c r="A961" s="170"/>
      <c r="B961" s="156"/>
      <c r="D961" s="140"/>
      <c r="E961" s="199"/>
      <c r="H961" s="157"/>
      <c r="I961" s="157"/>
      <c r="J961" s="129"/>
    </row>
    <row r="962" spans="1:10" s="138" customFormat="1" ht="15" hidden="1">
      <c r="A962" s="170"/>
      <c r="B962" s="156"/>
      <c r="D962" s="140"/>
      <c r="E962" s="199"/>
      <c r="H962" s="157"/>
      <c r="I962" s="157"/>
      <c r="J962" s="129"/>
    </row>
    <row r="963" spans="1:10" s="138" customFormat="1" ht="15" hidden="1">
      <c r="A963" s="170"/>
      <c r="B963" s="156"/>
      <c r="D963" s="140"/>
      <c r="E963" s="199"/>
      <c r="H963" s="157"/>
      <c r="I963" s="157"/>
      <c r="J963" s="129"/>
    </row>
    <row r="964" spans="1:10" s="138" customFormat="1" ht="15" hidden="1">
      <c r="A964" s="170"/>
      <c r="B964" s="156"/>
      <c r="D964" s="140"/>
      <c r="E964" s="199"/>
      <c r="H964" s="157"/>
      <c r="I964" s="157"/>
      <c r="J964" s="129"/>
    </row>
    <row r="965" spans="1:10" s="138" customFormat="1" ht="15" hidden="1">
      <c r="A965" s="170"/>
      <c r="B965" s="156"/>
      <c r="D965" s="140"/>
      <c r="E965" s="199"/>
      <c r="H965" s="157"/>
      <c r="I965" s="157"/>
      <c r="J965" s="129"/>
    </row>
    <row r="966" spans="1:10" s="138" customFormat="1" ht="15" hidden="1">
      <c r="A966" s="170"/>
      <c r="B966" s="156"/>
      <c r="D966" s="140"/>
      <c r="E966" s="199"/>
      <c r="H966" s="157"/>
      <c r="I966" s="157"/>
      <c r="J966" s="129"/>
    </row>
    <row r="967" spans="1:10" s="138" customFormat="1" ht="15" hidden="1">
      <c r="A967" s="170"/>
      <c r="B967" s="156"/>
      <c r="D967" s="140"/>
      <c r="E967" s="199"/>
      <c r="H967" s="157"/>
      <c r="I967" s="157"/>
      <c r="J967" s="129"/>
    </row>
    <row r="968" spans="1:10" s="138" customFormat="1" ht="15" hidden="1">
      <c r="A968" s="170"/>
      <c r="B968" s="156"/>
      <c r="D968" s="140"/>
      <c r="E968" s="199"/>
      <c r="H968" s="157"/>
      <c r="I968" s="157"/>
      <c r="J968" s="129"/>
    </row>
    <row r="969" spans="1:10" s="138" customFormat="1" ht="15" hidden="1">
      <c r="A969" s="170"/>
      <c r="B969" s="156"/>
      <c r="D969" s="140"/>
      <c r="E969" s="199"/>
      <c r="H969" s="157"/>
      <c r="I969" s="157"/>
      <c r="J969" s="129"/>
    </row>
    <row r="970" spans="1:10" s="138" customFormat="1" ht="15" hidden="1">
      <c r="A970" s="170"/>
      <c r="B970" s="156"/>
      <c r="D970" s="140"/>
      <c r="E970" s="199"/>
      <c r="H970" s="157"/>
      <c r="I970" s="157"/>
      <c r="J970" s="129"/>
    </row>
    <row r="971" spans="1:10" s="138" customFormat="1" ht="15" hidden="1">
      <c r="A971" s="170"/>
      <c r="B971" s="156"/>
      <c r="D971" s="140"/>
      <c r="E971" s="199"/>
      <c r="H971" s="157"/>
      <c r="I971" s="157"/>
      <c r="J971" s="129"/>
    </row>
    <row r="972" spans="1:10" s="138" customFormat="1" ht="15" hidden="1">
      <c r="A972" s="170"/>
      <c r="B972" s="156"/>
      <c r="D972" s="140"/>
      <c r="E972" s="199"/>
      <c r="H972" s="157"/>
      <c r="I972" s="157"/>
      <c r="J972" s="129"/>
    </row>
    <row r="973" spans="1:10" s="138" customFormat="1" ht="15" hidden="1">
      <c r="A973" s="170"/>
      <c r="B973" s="156"/>
      <c r="D973" s="140"/>
      <c r="E973" s="199"/>
      <c r="H973" s="157"/>
      <c r="I973" s="157"/>
      <c r="J973" s="129"/>
    </row>
    <row r="974" spans="1:10" s="138" customFormat="1" ht="15" hidden="1">
      <c r="A974" s="170"/>
      <c r="B974" s="156"/>
      <c r="D974" s="140"/>
      <c r="E974" s="199"/>
      <c r="H974" s="157"/>
      <c r="I974" s="157"/>
      <c r="J974" s="129"/>
    </row>
    <row r="975" spans="1:10" s="138" customFormat="1" ht="15" hidden="1">
      <c r="A975" s="170"/>
      <c r="B975" s="156"/>
      <c r="D975" s="140"/>
      <c r="E975" s="199"/>
      <c r="H975" s="157"/>
      <c r="I975" s="157"/>
      <c r="J975" s="129"/>
    </row>
    <row r="976" spans="1:10" s="138" customFormat="1" ht="15" hidden="1">
      <c r="A976" s="170"/>
      <c r="B976" s="156"/>
      <c r="D976" s="140"/>
      <c r="E976" s="199"/>
      <c r="H976" s="157"/>
      <c r="I976" s="157"/>
      <c r="J976" s="129"/>
    </row>
    <row r="977" spans="1:10" s="138" customFormat="1" ht="15" hidden="1">
      <c r="A977" s="170"/>
      <c r="B977" s="156"/>
      <c r="D977" s="140"/>
      <c r="E977" s="199"/>
      <c r="H977" s="157"/>
      <c r="I977" s="157"/>
      <c r="J977" s="129"/>
    </row>
    <row r="978" spans="1:10" s="138" customFormat="1" ht="15" hidden="1">
      <c r="A978" s="170"/>
      <c r="B978" s="156"/>
      <c r="D978" s="140"/>
      <c r="E978" s="199"/>
      <c r="H978" s="157"/>
      <c r="I978" s="157"/>
      <c r="J978" s="129"/>
    </row>
    <row r="979" spans="1:10" s="138" customFormat="1" ht="15" hidden="1">
      <c r="A979" s="170"/>
      <c r="B979" s="156"/>
      <c r="D979" s="140"/>
      <c r="E979" s="199"/>
      <c r="H979" s="157"/>
      <c r="I979" s="157"/>
      <c r="J979" s="129"/>
    </row>
    <row r="980" spans="1:10" s="138" customFormat="1" ht="15" hidden="1">
      <c r="A980" s="170"/>
      <c r="B980" s="156"/>
      <c r="D980" s="140"/>
      <c r="E980" s="199"/>
      <c r="H980" s="157"/>
      <c r="I980" s="157"/>
      <c r="J980" s="129"/>
    </row>
    <row r="981" spans="1:10" s="138" customFormat="1" ht="15" hidden="1">
      <c r="A981" s="170"/>
      <c r="B981" s="156"/>
      <c r="D981" s="140"/>
      <c r="E981" s="199"/>
      <c r="H981" s="157"/>
      <c r="I981" s="157"/>
      <c r="J981" s="129"/>
    </row>
    <row r="982" spans="1:10" s="138" customFormat="1" ht="15" hidden="1">
      <c r="A982" s="170"/>
      <c r="B982" s="156"/>
      <c r="D982" s="140"/>
      <c r="E982" s="199"/>
      <c r="H982" s="157"/>
      <c r="I982" s="157"/>
      <c r="J982" s="129"/>
    </row>
    <row r="983" spans="1:10" s="138" customFormat="1" ht="15" hidden="1">
      <c r="A983" s="170"/>
      <c r="B983" s="156"/>
      <c r="D983" s="140"/>
      <c r="E983" s="199"/>
      <c r="H983" s="157"/>
      <c r="I983" s="157"/>
      <c r="J983" s="129"/>
    </row>
    <row r="984" spans="1:10" s="138" customFormat="1" ht="15" hidden="1">
      <c r="A984" s="170"/>
      <c r="B984" s="156"/>
      <c r="D984" s="140"/>
      <c r="E984" s="199"/>
      <c r="H984" s="157"/>
      <c r="I984" s="157"/>
      <c r="J984" s="129"/>
    </row>
    <row r="985" spans="1:10" s="138" customFormat="1" ht="15" hidden="1">
      <c r="A985" s="170"/>
      <c r="B985" s="156"/>
      <c r="D985" s="140"/>
      <c r="E985" s="199"/>
      <c r="H985" s="157"/>
      <c r="I985" s="157"/>
      <c r="J985" s="129"/>
    </row>
    <row r="986" spans="1:10" s="138" customFormat="1" ht="15" hidden="1">
      <c r="A986" s="170"/>
      <c r="B986" s="156"/>
      <c r="D986" s="140"/>
      <c r="E986" s="199"/>
      <c r="H986" s="157"/>
      <c r="I986" s="157"/>
      <c r="J986" s="129"/>
    </row>
    <row r="987" spans="1:10" s="138" customFormat="1" ht="15" hidden="1">
      <c r="A987" s="170"/>
      <c r="B987" s="156"/>
      <c r="D987" s="140"/>
      <c r="E987" s="199"/>
      <c r="H987" s="157"/>
      <c r="I987" s="157"/>
      <c r="J987" s="129"/>
    </row>
    <row r="988" spans="1:10" s="138" customFormat="1" ht="15" hidden="1">
      <c r="A988" s="170"/>
      <c r="B988" s="156"/>
      <c r="D988" s="140"/>
      <c r="E988" s="199"/>
      <c r="H988" s="157"/>
      <c r="I988" s="157"/>
      <c r="J988" s="129"/>
    </row>
    <row r="989" spans="1:10" s="138" customFormat="1" ht="15" hidden="1">
      <c r="A989" s="170"/>
      <c r="B989" s="156"/>
      <c r="D989" s="140"/>
      <c r="E989" s="199"/>
      <c r="H989" s="157"/>
      <c r="I989" s="157"/>
      <c r="J989" s="129"/>
    </row>
    <row r="990" spans="1:10" s="138" customFormat="1" ht="15" hidden="1">
      <c r="A990" s="170"/>
      <c r="B990" s="156"/>
      <c r="D990" s="140"/>
      <c r="E990" s="199"/>
      <c r="H990" s="157"/>
      <c r="I990" s="157"/>
      <c r="J990" s="129"/>
    </row>
    <row r="991" spans="1:10" s="138" customFormat="1" ht="15" hidden="1">
      <c r="A991" s="170"/>
      <c r="B991" s="156"/>
      <c r="D991" s="140"/>
      <c r="E991" s="199"/>
      <c r="H991" s="157"/>
      <c r="I991" s="157"/>
      <c r="J991" s="129"/>
    </row>
    <row r="992" spans="1:10" s="138" customFormat="1" ht="15" hidden="1">
      <c r="A992" s="170"/>
      <c r="B992" s="156"/>
      <c r="D992" s="140"/>
      <c r="E992" s="199"/>
      <c r="H992" s="157"/>
      <c r="I992" s="157"/>
      <c r="J992" s="129"/>
    </row>
    <row r="993" spans="1:10" s="138" customFormat="1" ht="15" hidden="1">
      <c r="A993" s="170"/>
      <c r="B993" s="156"/>
      <c r="D993" s="140"/>
      <c r="E993" s="199"/>
      <c r="H993" s="157"/>
      <c r="I993" s="157"/>
      <c r="J993" s="129"/>
    </row>
    <row r="994" spans="1:10" s="138" customFormat="1" ht="15" hidden="1">
      <c r="A994" s="170"/>
      <c r="B994" s="156"/>
      <c r="D994" s="140"/>
      <c r="E994" s="199"/>
      <c r="H994" s="157"/>
      <c r="I994" s="157"/>
      <c r="J994" s="129"/>
    </row>
    <row r="995" spans="1:10" s="138" customFormat="1" ht="15" hidden="1">
      <c r="A995" s="170"/>
      <c r="B995" s="156"/>
      <c r="D995" s="140"/>
      <c r="E995" s="199"/>
      <c r="H995" s="157"/>
      <c r="I995" s="157"/>
      <c r="J995" s="129"/>
    </row>
    <row r="996" spans="1:10" s="138" customFormat="1" ht="15" hidden="1">
      <c r="A996" s="170"/>
      <c r="B996" s="156"/>
      <c r="D996" s="140"/>
      <c r="E996" s="199"/>
      <c r="H996" s="157"/>
      <c r="I996" s="157"/>
      <c r="J996" s="129"/>
    </row>
    <row r="997" spans="1:10" s="138" customFormat="1" ht="15" hidden="1">
      <c r="A997" s="170"/>
      <c r="B997" s="156"/>
      <c r="D997" s="140"/>
      <c r="E997" s="199"/>
      <c r="H997" s="157"/>
      <c r="I997" s="157"/>
      <c r="J997" s="129"/>
    </row>
    <row r="998" spans="1:10" s="138" customFormat="1" ht="15" hidden="1">
      <c r="A998" s="170"/>
      <c r="B998" s="156"/>
      <c r="D998" s="140"/>
      <c r="E998" s="199"/>
      <c r="H998" s="157"/>
      <c r="I998" s="157"/>
      <c r="J998" s="129"/>
    </row>
    <row r="999" spans="1:10" s="138" customFormat="1" ht="15" hidden="1">
      <c r="A999" s="170"/>
      <c r="B999" s="156"/>
      <c r="D999" s="140"/>
      <c r="E999" s="199"/>
      <c r="H999" s="157"/>
      <c r="I999" s="157"/>
      <c r="J999" s="129"/>
    </row>
    <row r="1000" spans="1:10" s="138" customFormat="1" ht="15" hidden="1">
      <c r="A1000" s="170"/>
      <c r="B1000" s="156"/>
      <c r="D1000" s="140"/>
      <c r="E1000" s="199"/>
      <c r="H1000" s="157"/>
      <c r="I1000" s="157"/>
      <c r="J1000" s="129"/>
    </row>
    <row r="1001" spans="1:10" s="138" customFormat="1" ht="15" hidden="1">
      <c r="A1001" s="170"/>
      <c r="B1001" s="156"/>
      <c r="D1001" s="140"/>
      <c r="E1001" s="199"/>
      <c r="H1001" s="157"/>
      <c r="I1001" s="157"/>
      <c r="J1001" s="129"/>
    </row>
    <row r="1002" spans="1:10" s="138" customFormat="1" ht="15" hidden="1">
      <c r="A1002" s="170"/>
      <c r="B1002" s="156"/>
      <c r="D1002" s="140"/>
      <c r="E1002" s="199"/>
      <c r="H1002" s="157"/>
      <c r="I1002" s="157"/>
      <c r="J1002" s="129"/>
    </row>
    <row r="1003" spans="1:10" s="138" customFormat="1" ht="15" hidden="1">
      <c r="A1003" s="170"/>
      <c r="B1003" s="156"/>
      <c r="D1003" s="140"/>
      <c r="E1003" s="199"/>
      <c r="H1003" s="157"/>
      <c r="I1003" s="157"/>
      <c r="J1003" s="129"/>
    </row>
    <row r="1004" spans="1:10" s="138" customFormat="1" ht="15" hidden="1">
      <c r="A1004" s="170"/>
      <c r="B1004" s="156"/>
      <c r="D1004" s="140"/>
      <c r="E1004" s="199"/>
      <c r="H1004" s="157"/>
      <c r="I1004" s="157"/>
      <c r="J1004" s="129"/>
    </row>
    <row r="1005" spans="1:10" s="138" customFormat="1" ht="15" hidden="1">
      <c r="A1005" s="170"/>
      <c r="B1005" s="156"/>
      <c r="D1005" s="140"/>
      <c r="E1005" s="199"/>
      <c r="H1005" s="157"/>
      <c r="I1005" s="157"/>
      <c r="J1005" s="129"/>
    </row>
    <row r="1006" spans="1:10" s="138" customFormat="1" ht="15" hidden="1">
      <c r="A1006" s="170"/>
      <c r="B1006" s="156"/>
      <c r="D1006" s="140"/>
      <c r="E1006" s="199"/>
      <c r="H1006" s="157"/>
      <c r="I1006" s="157"/>
      <c r="J1006" s="129"/>
    </row>
    <row r="1007" spans="1:10" s="138" customFormat="1" ht="15" hidden="1">
      <c r="A1007" s="170"/>
      <c r="B1007" s="156"/>
      <c r="D1007" s="140"/>
      <c r="E1007" s="199"/>
      <c r="H1007" s="157"/>
      <c r="I1007" s="157"/>
      <c r="J1007" s="129"/>
    </row>
    <row r="1008" spans="1:10" s="138" customFormat="1" ht="15" hidden="1">
      <c r="A1008" s="170"/>
      <c r="B1008" s="156"/>
      <c r="D1008" s="140"/>
      <c r="E1008" s="199"/>
      <c r="H1008" s="157"/>
      <c r="I1008" s="157"/>
      <c r="J1008" s="129"/>
    </row>
    <row r="1009" spans="1:10" s="138" customFormat="1" ht="15" hidden="1">
      <c r="A1009" s="170"/>
      <c r="B1009" s="156"/>
      <c r="D1009" s="140"/>
      <c r="E1009" s="199"/>
      <c r="H1009" s="157"/>
      <c r="I1009" s="157"/>
      <c r="J1009" s="129"/>
    </row>
    <row r="1010" spans="1:10" s="138" customFormat="1" ht="15" hidden="1">
      <c r="A1010" s="170"/>
      <c r="B1010" s="156"/>
      <c r="D1010" s="140"/>
      <c r="E1010" s="199"/>
      <c r="H1010" s="157"/>
      <c r="I1010" s="157"/>
      <c r="J1010" s="129"/>
    </row>
    <row r="1011" spans="1:10" s="138" customFormat="1" ht="15" hidden="1">
      <c r="A1011" s="170"/>
      <c r="B1011" s="156"/>
      <c r="D1011" s="140"/>
      <c r="E1011" s="199"/>
      <c r="H1011" s="157"/>
      <c r="I1011" s="157"/>
      <c r="J1011" s="129"/>
    </row>
    <row r="1012" spans="1:10" s="138" customFormat="1" ht="15" hidden="1">
      <c r="A1012" s="170"/>
      <c r="B1012" s="156"/>
      <c r="D1012" s="140"/>
      <c r="E1012" s="199"/>
      <c r="H1012" s="157"/>
      <c r="I1012" s="157"/>
      <c r="J1012" s="129"/>
    </row>
    <row r="1013" spans="1:10" s="138" customFormat="1" ht="15" hidden="1">
      <c r="A1013" s="170"/>
      <c r="B1013" s="156"/>
      <c r="D1013" s="140"/>
      <c r="E1013" s="199"/>
      <c r="H1013" s="157"/>
      <c r="I1013" s="157"/>
      <c r="J1013" s="129"/>
    </row>
    <row r="1014" spans="1:10" s="138" customFormat="1" ht="15" hidden="1">
      <c r="A1014" s="170"/>
      <c r="B1014" s="156"/>
      <c r="D1014" s="140"/>
      <c r="E1014" s="199"/>
      <c r="H1014" s="157"/>
      <c r="I1014" s="157"/>
      <c r="J1014" s="129"/>
    </row>
    <row r="1015" spans="1:10" s="138" customFormat="1" ht="15" hidden="1">
      <c r="A1015" s="170"/>
      <c r="B1015" s="156"/>
      <c r="D1015" s="140"/>
      <c r="E1015" s="199"/>
      <c r="H1015" s="157"/>
      <c r="I1015" s="157"/>
      <c r="J1015" s="129"/>
    </row>
    <row r="1016" spans="1:10" s="138" customFormat="1" ht="15" hidden="1">
      <c r="A1016" s="170"/>
      <c r="B1016" s="156"/>
      <c r="D1016" s="140"/>
      <c r="E1016" s="199"/>
      <c r="H1016" s="157"/>
      <c r="I1016" s="157"/>
      <c r="J1016" s="129"/>
    </row>
    <row r="1017" spans="1:10" s="138" customFormat="1" ht="15" hidden="1">
      <c r="A1017" s="170"/>
      <c r="B1017" s="156"/>
      <c r="D1017" s="140"/>
      <c r="E1017" s="199"/>
      <c r="H1017" s="157"/>
      <c r="I1017" s="157"/>
      <c r="J1017" s="129"/>
    </row>
    <row r="1018" spans="1:10" s="138" customFormat="1" ht="15" hidden="1">
      <c r="A1018" s="170"/>
      <c r="B1018" s="156"/>
      <c r="D1018" s="140"/>
      <c r="E1018" s="199"/>
      <c r="H1018" s="157"/>
      <c r="I1018" s="157"/>
      <c r="J1018" s="129"/>
    </row>
    <row r="1019" spans="1:10" s="138" customFormat="1" ht="15" hidden="1">
      <c r="A1019" s="170"/>
      <c r="B1019" s="156"/>
      <c r="D1019" s="140"/>
      <c r="E1019" s="199"/>
      <c r="H1019" s="157"/>
      <c r="I1019" s="157"/>
      <c r="J1019" s="129"/>
    </row>
    <row r="1020" spans="1:10" s="138" customFormat="1" ht="15" hidden="1">
      <c r="A1020" s="170"/>
      <c r="B1020" s="156"/>
      <c r="D1020" s="140"/>
      <c r="E1020" s="199"/>
      <c r="H1020" s="157"/>
      <c r="I1020" s="157"/>
      <c r="J1020" s="129"/>
    </row>
    <row r="1021" spans="1:10" s="138" customFormat="1" ht="15" hidden="1">
      <c r="A1021" s="170"/>
      <c r="B1021" s="156"/>
      <c r="D1021" s="140"/>
      <c r="E1021" s="199"/>
      <c r="H1021" s="157"/>
      <c r="I1021" s="157"/>
      <c r="J1021" s="129"/>
    </row>
    <row r="1022" spans="1:10" s="138" customFormat="1" ht="15" hidden="1">
      <c r="A1022" s="170"/>
      <c r="B1022" s="156"/>
      <c r="D1022" s="140"/>
      <c r="E1022" s="199"/>
      <c r="H1022" s="157"/>
      <c r="I1022" s="157"/>
      <c r="J1022" s="129"/>
    </row>
    <row r="1023" spans="1:10" s="138" customFormat="1" ht="15" hidden="1">
      <c r="A1023" s="170"/>
      <c r="B1023" s="156"/>
      <c r="D1023" s="140"/>
      <c r="E1023" s="199"/>
      <c r="H1023" s="157"/>
      <c r="I1023" s="157"/>
      <c r="J1023" s="129"/>
    </row>
    <row r="1024" spans="1:10" s="138" customFormat="1" ht="15" hidden="1">
      <c r="A1024" s="170"/>
      <c r="B1024" s="156"/>
      <c r="D1024" s="140"/>
      <c r="E1024" s="199"/>
      <c r="H1024" s="157"/>
      <c r="I1024" s="157"/>
      <c r="J1024" s="129"/>
    </row>
    <row r="1025" spans="1:10" s="138" customFormat="1" ht="15" hidden="1">
      <c r="A1025" s="170"/>
      <c r="B1025" s="156"/>
      <c r="D1025" s="140"/>
      <c r="E1025" s="199"/>
      <c r="H1025" s="157"/>
      <c r="I1025" s="157"/>
      <c r="J1025" s="129"/>
    </row>
    <row r="1026" spans="1:10" s="138" customFormat="1" ht="15" hidden="1">
      <c r="A1026" s="170"/>
      <c r="B1026" s="156"/>
      <c r="D1026" s="140"/>
      <c r="E1026" s="199"/>
      <c r="H1026" s="157"/>
      <c r="I1026" s="157"/>
      <c r="J1026" s="129"/>
    </row>
    <row r="1027" spans="1:10" s="138" customFormat="1" ht="15" hidden="1">
      <c r="A1027" s="170"/>
      <c r="B1027" s="156"/>
      <c r="D1027" s="140"/>
      <c r="E1027" s="199"/>
      <c r="H1027" s="168"/>
      <c r="I1027" s="168"/>
      <c r="J1027" s="129"/>
    </row>
    <row r="1028" spans="1:10" s="138" customFormat="1" ht="15" hidden="1">
      <c r="A1028" s="170"/>
      <c r="B1028" s="156"/>
      <c r="D1028" s="140"/>
      <c r="E1028" s="199"/>
      <c r="H1028" s="157"/>
      <c r="I1028" s="157"/>
      <c r="J1028" s="129"/>
    </row>
    <row r="1029" spans="1:10" s="138" customFormat="1" ht="15" hidden="1">
      <c r="A1029" s="170"/>
      <c r="B1029" s="156"/>
      <c r="D1029" s="140"/>
      <c r="E1029" s="199"/>
      <c r="H1029" s="157"/>
      <c r="I1029" s="157"/>
      <c r="J1029" s="129"/>
    </row>
    <row r="1030" spans="1:10" s="138" customFormat="1" ht="15" hidden="1">
      <c r="A1030" s="170"/>
      <c r="B1030" s="156"/>
      <c r="D1030" s="140"/>
      <c r="E1030" s="199"/>
      <c r="H1030" s="157"/>
      <c r="I1030" s="157"/>
      <c r="J1030" s="129"/>
    </row>
    <row r="1031" spans="1:10" s="138" customFormat="1" ht="15" hidden="1">
      <c r="A1031" s="170"/>
      <c r="B1031" s="156"/>
      <c r="D1031" s="140"/>
      <c r="E1031" s="199"/>
      <c r="H1031" s="157"/>
      <c r="I1031" s="157"/>
      <c r="J1031" s="129"/>
    </row>
    <row r="1032" spans="1:10" s="138" customFormat="1" ht="15" hidden="1">
      <c r="A1032" s="170"/>
      <c r="B1032" s="156"/>
      <c r="D1032" s="140"/>
      <c r="E1032" s="199"/>
      <c r="H1032" s="157"/>
      <c r="I1032" s="157"/>
      <c r="J1032" s="129"/>
    </row>
    <row r="1033" spans="1:10" s="138" customFormat="1" ht="15" hidden="1">
      <c r="A1033" s="170"/>
      <c r="B1033" s="156"/>
      <c r="D1033" s="140"/>
      <c r="E1033" s="199"/>
      <c r="H1033" s="157"/>
      <c r="I1033" s="157"/>
      <c r="J1033" s="129"/>
    </row>
    <row r="1034" spans="1:10" s="138" customFormat="1" ht="15" hidden="1">
      <c r="A1034" s="170"/>
      <c r="B1034" s="156"/>
      <c r="D1034" s="140"/>
      <c r="E1034" s="199"/>
      <c r="H1034" s="157"/>
      <c r="I1034" s="157"/>
      <c r="J1034" s="129"/>
    </row>
    <row r="1035" spans="1:10" s="138" customFormat="1" ht="15" hidden="1">
      <c r="A1035" s="170"/>
      <c r="B1035" s="156"/>
      <c r="D1035" s="140"/>
      <c r="E1035" s="199"/>
      <c r="H1035" s="157"/>
      <c r="I1035" s="157"/>
      <c r="J1035" s="129"/>
    </row>
    <row r="1036" spans="1:10" s="138" customFormat="1" ht="15" hidden="1">
      <c r="A1036" s="170"/>
      <c r="B1036" s="156"/>
      <c r="D1036" s="140"/>
      <c r="E1036" s="199"/>
      <c r="H1036" s="157"/>
      <c r="I1036" s="157"/>
      <c r="J1036" s="129"/>
    </row>
    <row r="1037" spans="1:10" s="138" customFormat="1" ht="15" hidden="1">
      <c r="A1037" s="170"/>
      <c r="B1037" s="156"/>
      <c r="D1037" s="140"/>
      <c r="E1037" s="199"/>
      <c r="H1037" s="157"/>
      <c r="I1037" s="157"/>
      <c r="J1037" s="129"/>
    </row>
    <row r="1038" spans="1:10" s="138" customFormat="1" ht="15" hidden="1">
      <c r="A1038" s="170"/>
      <c r="B1038" s="156"/>
      <c r="D1038" s="140"/>
      <c r="E1038" s="199"/>
      <c r="H1038" s="157"/>
      <c r="I1038" s="157"/>
      <c r="J1038" s="129"/>
    </row>
    <row r="1039" spans="1:10" s="138" customFormat="1" ht="15" hidden="1">
      <c r="A1039" s="170"/>
      <c r="B1039" s="156"/>
      <c r="D1039" s="140"/>
      <c r="E1039" s="199"/>
      <c r="H1039" s="157"/>
      <c r="I1039" s="157"/>
      <c r="J1039" s="129"/>
    </row>
    <row r="1040" spans="1:10" s="138" customFormat="1" ht="15" hidden="1">
      <c r="A1040" s="170"/>
      <c r="B1040" s="156"/>
      <c r="D1040" s="140"/>
      <c r="E1040" s="199"/>
      <c r="H1040" s="157"/>
      <c r="I1040" s="157"/>
      <c r="J1040" s="129"/>
    </row>
    <row r="1041" spans="1:10" s="138" customFormat="1" ht="15" hidden="1">
      <c r="A1041" s="170"/>
      <c r="B1041" s="156"/>
      <c r="D1041" s="140"/>
      <c r="E1041" s="199"/>
      <c r="H1041" s="157"/>
      <c r="I1041" s="157"/>
      <c r="J1041" s="129"/>
    </row>
    <row r="1042" spans="1:10" s="138" customFormat="1" ht="15" hidden="1">
      <c r="A1042" s="170"/>
      <c r="B1042" s="156"/>
      <c r="D1042" s="140"/>
      <c r="E1042" s="199"/>
      <c r="H1042" s="157"/>
      <c r="I1042" s="157"/>
      <c r="J1042" s="129"/>
    </row>
    <row r="1043" spans="1:10" s="138" customFormat="1" ht="15" hidden="1">
      <c r="A1043" s="170"/>
      <c r="B1043" s="156"/>
      <c r="D1043" s="140"/>
      <c r="E1043" s="199"/>
      <c r="H1043" s="157"/>
      <c r="I1043" s="157"/>
      <c r="J1043" s="129"/>
    </row>
    <row r="1044" spans="1:10" s="138" customFormat="1" ht="15" hidden="1">
      <c r="A1044" s="170"/>
      <c r="B1044" s="156"/>
      <c r="D1044" s="140"/>
      <c r="E1044" s="199"/>
      <c r="H1044" s="157"/>
      <c r="I1044" s="157"/>
      <c r="J1044" s="129"/>
    </row>
    <row r="1045" spans="1:10" s="138" customFormat="1" ht="15" hidden="1">
      <c r="A1045" s="170"/>
      <c r="B1045" s="156"/>
      <c r="D1045" s="140"/>
      <c r="E1045" s="199"/>
      <c r="H1045" s="157"/>
      <c r="I1045" s="157"/>
      <c r="J1045" s="129"/>
    </row>
    <row r="1046" spans="1:10" s="138" customFormat="1" ht="15" hidden="1">
      <c r="A1046" s="170"/>
      <c r="B1046" s="156"/>
      <c r="D1046" s="140"/>
      <c r="E1046" s="199"/>
      <c r="H1046" s="157"/>
      <c r="I1046" s="157"/>
      <c r="J1046" s="129"/>
    </row>
    <row r="1047" spans="1:10" s="138" customFormat="1" ht="15" hidden="1">
      <c r="A1047" s="170"/>
      <c r="B1047" s="156"/>
      <c r="D1047" s="140"/>
      <c r="E1047" s="199"/>
      <c r="H1047" s="157"/>
      <c r="I1047" s="157"/>
      <c r="J1047" s="129"/>
    </row>
    <row r="1048" spans="1:10" s="138" customFormat="1" ht="15" hidden="1">
      <c r="A1048" s="170"/>
      <c r="B1048" s="156"/>
      <c r="D1048" s="140"/>
      <c r="E1048" s="199"/>
      <c r="H1048" s="157"/>
      <c r="I1048" s="157"/>
      <c r="J1048" s="141"/>
    </row>
    <row r="1049" spans="1:10" s="138" customFormat="1" ht="15" hidden="1">
      <c r="A1049" s="170"/>
      <c r="B1049" s="156"/>
      <c r="D1049" s="140"/>
      <c r="E1049" s="199"/>
      <c r="H1049" s="157"/>
      <c r="I1049" s="157"/>
      <c r="J1049" s="141"/>
    </row>
    <row r="1050" spans="1:10" s="138" customFormat="1" ht="15" hidden="1">
      <c r="A1050" s="170"/>
      <c r="B1050" s="156"/>
      <c r="D1050" s="140"/>
      <c r="E1050" s="199"/>
      <c r="H1050" s="157"/>
      <c r="I1050" s="157"/>
      <c r="J1050" s="129"/>
    </row>
    <row r="1051" spans="1:10" s="138" customFormat="1" ht="15" hidden="1">
      <c r="A1051" s="170"/>
      <c r="B1051" s="156"/>
      <c r="D1051" s="140"/>
      <c r="E1051" s="199"/>
      <c r="H1051" s="157"/>
      <c r="I1051" s="157"/>
      <c r="J1051" s="129"/>
    </row>
    <row r="1052" spans="1:10" s="138" customFormat="1" ht="15" hidden="1">
      <c r="A1052" s="170"/>
      <c r="B1052" s="156"/>
      <c r="D1052" s="140"/>
      <c r="E1052" s="199"/>
      <c r="H1052" s="157"/>
      <c r="I1052" s="157"/>
      <c r="J1052" s="129"/>
    </row>
    <row r="1053" spans="1:10" s="138" customFormat="1" ht="15" hidden="1">
      <c r="A1053" s="170"/>
      <c r="B1053" s="156"/>
      <c r="D1053" s="140"/>
      <c r="E1053" s="199"/>
      <c r="H1053" s="157"/>
      <c r="I1053" s="157"/>
      <c r="J1053" s="129"/>
    </row>
    <row r="1054" spans="1:10" s="138" customFormat="1" ht="15" hidden="1">
      <c r="A1054" s="170"/>
      <c r="B1054" s="156"/>
      <c r="D1054" s="140"/>
      <c r="E1054" s="199"/>
      <c r="H1054" s="157"/>
      <c r="I1054" s="157"/>
      <c r="J1054" s="129"/>
    </row>
    <row r="1055" spans="1:10" s="138" customFormat="1" ht="15" hidden="1">
      <c r="A1055" s="170"/>
      <c r="B1055" s="156"/>
      <c r="D1055" s="140"/>
      <c r="E1055" s="199"/>
      <c r="H1055" s="157"/>
      <c r="I1055" s="157"/>
      <c r="J1055" s="129"/>
    </row>
    <row r="1056" spans="1:10" s="138" customFormat="1" ht="15" hidden="1">
      <c r="A1056" s="170"/>
      <c r="B1056" s="156"/>
      <c r="D1056" s="140"/>
      <c r="E1056" s="199"/>
      <c r="H1056" s="157"/>
      <c r="I1056" s="157"/>
      <c r="J1056" s="129"/>
    </row>
    <row r="1057" spans="1:10" s="138" customFormat="1" ht="15" hidden="1">
      <c r="A1057" s="170"/>
      <c r="B1057" s="156"/>
      <c r="D1057" s="140"/>
      <c r="E1057" s="199"/>
      <c r="H1057" s="157"/>
      <c r="I1057" s="157"/>
      <c r="J1057" s="129"/>
    </row>
    <row r="1058" spans="1:10" s="138" customFormat="1" ht="15" hidden="1">
      <c r="A1058" s="170"/>
      <c r="B1058" s="156"/>
      <c r="D1058" s="140"/>
      <c r="E1058" s="199"/>
      <c r="H1058" s="157"/>
      <c r="I1058" s="157"/>
      <c r="J1058" s="129"/>
    </row>
    <row r="1059" spans="1:10" s="138" customFormat="1" ht="15" hidden="1">
      <c r="A1059" s="170"/>
      <c r="B1059" s="156"/>
      <c r="D1059" s="140"/>
      <c r="E1059" s="199"/>
      <c r="H1059" s="157"/>
      <c r="I1059" s="157"/>
      <c r="J1059" s="129"/>
    </row>
    <row r="1060" spans="1:10" s="138" customFormat="1" ht="15" hidden="1">
      <c r="A1060" s="170"/>
      <c r="B1060" s="156"/>
      <c r="D1060" s="140"/>
      <c r="E1060" s="199"/>
      <c r="H1060" s="157"/>
      <c r="I1060" s="157"/>
      <c r="J1060" s="129"/>
    </row>
    <row r="1061" spans="1:10" s="138" customFormat="1" ht="15" hidden="1">
      <c r="A1061" s="170"/>
      <c r="B1061" s="156"/>
      <c r="D1061" s="140"/>
      <c r="E1061" s="199"/>
      <c r="H1061" s="157"/>
      <c r="I1061" s="157"/>
      <c r="J1061" s="129"/>
    </row>
    <row r="1062" spans="1:10" s="138" customFormat="1" ht="15" hidden="1">
      <c r="A1062" s="170"/>
      <c r="B1062" s="156"/>
      <c r="D1062" s="140"/>
      <c r="E1062" s="199"/>
      <c r="H1062" s="157"/>
      <c r="I1062" s="157"/>
      <c r="J1062" s="129"/>
    </row>
    <row r="1063" spans="1:10" s="138" customFormat="1" ht="15" hidden="1">
      <c r="A1063" s="170"/>
      <c r="B1063" s="156"/>
      <c r="D1063" s="140"/>
      <c r="E1063" s="199"/>
      <c r="H1063" s="157"/>
      <c r="I1063" s="157"/>
      <c r="J1063" s="129"/>
    </row>
    <row r="1064" spans="1:10" s="138" customFormat="1" ht="15" hidden="1">
      <c r="A1064" s="170"/>
      <c r="B1064" s="156"/>
      <c r="D1064" s="140"/>
      <c r="E1064" s="199"/>
      <c r="H1064" s="157"/>
      <c r="I1064" s="157"/>
      <c r="J1064" s="129"/>
    </row>
    <row r="1065" spans="1:10" s="138" customFormat="1" ht="15" hidden="1">
      <c r="A1065" s="170"/>
      <c r="B1065" s="156"/>
      <c r="D1065" s="140"/>
      <c r="E1065" s="199"/>
      <c r="H1065" s="157"/>
      <c r="I1065" s="157"/>
      <c r="J1065" s="129"/>
    </row>
    <row r="1066" spans="1:10" s="138" customFormat="1" ht="15" hidden="1">
      <c r="A1066" s="170"/>
      <c r="B1066" s="156"/>
      <c r="D1066" s="140"/>
      <c r="E1066" s="199"/>
      <c r="H1066" s="157"/>
      <c r="I1066" s="157"/>
      <c r="J1066" s="129"/>
    </row>
    <row r="1067" spans="1:10" s="138" customFormat="1" ht="15" hidden="1">
      <c r="A1067" s="170"/>
      <c r="B1067" s="156"/>
      <c r="D1067" s="140"/>
      <c r="E1067" s="199"/>
      <c r="H1067" s="157"/>
      <c r="I1067" s="157"/>
      <c r="J1067" s="129"/>
    </row>
    <row r="1068" spans="1:10" s="138" customFormat="1" ht="15" hidden="1">
      <c r="A1068" s="170"/>
      <c r="B1068" s="156"/>
      <c r="D1068" s="140"/>
      <c r="E1068" s="199"/>
      <c r="H1068" s="157"/>
      <c r="I1068" s="157"/>
      <c r="J1068" s="129"/>
    </row>
    <row r="1069" spans="1:10" s="138" customFormat="1" ht="15" hidden="1">
      <c r="A1069" s="170"/>
      <c r="B1069" s="156"/>
      <c r="D1069" s="140"/>
      <c r="E1069" s="199"/>
      <c r="H1069" s="157"/>
      <c r="I1069" s="157"/>
      <c r="J1069" s="129"/>
    </row>
    <row r="1070" spans="1:10" s="138" customFormat="1" ht="15" hidden="1">
      <c r="A1070" s="170"/>
      <c r="B1070" s="156"/>
      <c r="D1070" s="140"/>
      <c r="E1070" s="199"/>
      <c r="H1070" s="157"/>
      <c r="I1070" s="157"/>
      <c r="J1070" s="129"/>
    </row>
    <row r="1071" spans="1:10" s="138" customFormat="1" ht="15" hidden="1">
      <c r="A1071" s="170"/>
      <c r="B1071" s="156"/>
      <c r="D1071" s="140"/>
      <c r="E1071" s="199"/>
      <c r="H1071" s="157"/>
      <c r="I1071" s="157"/>
      <c r="J1071" s="129"/>
    </row>
    <row r="1072" spans="1:10" s="138" customFormat="1" ht="15" hidden="1">
      <c r="A1072" s="170"/>
      <c r="B1072" s="156"/>
      <c r="D1072" s="140"/>
      <c r="E1072" s="199"/>
      <c r="H1072" s="157"/>
      <c r="I1072" s="157"/>
      <c r="J1072" s="129"/>
    </row>
    <row r="1073" spans="1:10" s="138" customFormat="1" ht="15" hidden="1">
      <c r="A1073" s="170"/>
      <c r="B1073" s="156"/>
      <c r="D1073" s="140"/>
      <c r="E1073" s="199"/>
      <c r="H1073" s="157"/>
      <c r="I1073" s="157"/>
      <c r="J1073" s="129"/>
    </row>
    <row r="1074" spans="1:10" s="138" customFormat="1" ht="15" hidden="1">
      <c r="A1074" s="170"/>
      <c r="B1074" s="156"/>
      <c r="D1074" s="140"/>
      <c r="E1074" s="199"/>
      <c r="H1074" s="157"/>
      <c r="I1074" s="157"/>
      <c r="J1074" s="129"/>
    </row>
    <row r="1075" spans="1:10" s="138" customFormat="1" ht="15" hidden="1">
      <c r="A1075" s="170"/>
      <c r="B1075" s="156"/>
      <c r="D1075" s="140"/>
      <c r="E1075" s="199"/>
      <c r="H1075" s="157"/>
      <c r="I1075" s="157"/>
      <c r="J1075" s="129"/>
    </row>
    <row r="1076" spans="1:10" s="138" customFormat="1" ht="15" hidden="1">
      <c r="A1076" s="170"/>
      <c r="B1076" s="156"/>
      <c r="D1076" s="140"/>
      <c r="E1076" s="199"/>
      <c r="H1076" s="157"/>
      <c r="I1076" s="157"/>
      <c r="J1076" s="129"/>
    </row>
    <row r="1077" spans="1:10" s="138" customFormat="1" ht="15" hidden="1">
      <c r="A1077" s="170"/>
      <c r="B1077" s="156"/>
      <c r="D1077" s="140"/>
      <c r="E1077" s="199"/>
      <c r="H1077" s="157"/>
      <c r="I1077" s="157"/>
      <c r="J1077" s="129"/>
    </row>
    <row r="1078" spans="1:10" s="138" customFormat="1" ht="15" hidden="1">
      <c r="A1078" s="170"/>
      <c r="B1078" s="156"/>
      <c r="D1078" s="140"/>
      <c r="E1078" s="199"/>
      <c r="H1078" s="157"/>
      <c r="I1078" s="157"/>
      <c r="J1078" s="129"/>
    </row>
    <row r="1079" spans="1:10" s="138" customFormat="1" ht="15" hidden="1">
      <c r="A1079" s="170"/>
      <c r="B1079" s="156"/>
      <c r="D1079" s="140"/>
      <c r="E1079" s="199"/>
      <c r="H1079" s="157"/>
      <c r="I1079" s="157"/>
      <c r="J1079" s="129"/>
    </row>
    <row r="1080" spans="1:10" s="138" customFormat="1" ht="15" hidden="1">
      <c r="A1080" s="170"/>
      <c r="B1080" s="156"/>
      <c r="D1080" s="140"/>
      <c r="E1080" s="199"/>
      <c r="H1080" s="157"/>
      <c r="I1080" s="157"/>
      <c r="J1080" s="129"/>
    </row>
    <row r="1081" spans="1:10" s="138" customFormat="1" ht="15" hidden="1">
      <c r="A1081" s="170"/>
      <c r="B1081" s="156"/>
      <c r="D1081" s="140"/>
      <c r="E1081" s="199"/>
      <c r="H1081" s="157"/>
      <c r="I1081" s="157"/>
      <c r="J1081" s="129"/>
    </row>
    <row r="1082" spans="1:10" s="138" customFormat="1" ht="15" hidden="1">
      <c r="A1082" s="170"/>
      <c r="B1082" s="156"/>
      <c r="D1082" s="140"/>
      <c r="E1082" s="199"/>
      <c r="H1082" s="157"/>
      <c r="I1082" s="157"/>
      <c r="J1082" s="129"/>
    </row>
    <row r="1083" spans="1:10" s="138" customFormat="1" ht="15" hidden="1">
      <c r="A1083" s="170"/>
      <c r="B1083" s="156"/>
      <c r="D1083" s="140"/>
      <c r="E1083" s="199"/>
      <c r="H1083" s="157"/>
      <c r="I1083" s="157"/>
      <c r="J1083" s="129"/>
    </row>
    <row r="1084" spans="1:10" s="138" customFormat="1" ht="15" hidden="1">
      <c r="A1084" s="170"/>
      <c r="B1084" s="156"/>
      <c r="D1084" s="140"/>
      <c r="E1084" s="199"/>
      <c r="H1084" s="157"/>
      <c r="I1084" s="157"/>
      <c r="J1084" s="129"/>
    </row>
    <row r="1085" spans="1:10" s="138" customFormat="1" ht="15" hidden="1">
      <c r="A1085" s="170"/>
      <c r="B1085" s="156"/>
      <c r="D1085" s="140"/>
      <c r="E1085" s="199"/>
      <c r="H1085" s="157"/>
      <c r="I1085" s="157"/>
      <c r="J1085" s="129"/>
    </row>
    <row r="1086" spans="1:10" s="138" customFormat="1" ht="15" hidden="1">
      <c r="A1086" s="170"/>
      <c r="B1086" s="156"/>
      <c r="D1086" s="140"/>
      <c r="E1086" s="199"/>
      <c r="H1086" s="157"/>
      <c r="I1086" s="157"/>
      <c r="J1086" s="129"/>
    </row>
    <row r="1087" spans="1:10" s="138" customFormat="1" ht="15" hidden="1">
      <c r="A1087" s="170"/>
      <c r="B1087" s="156"/>
      <c r="D1087" s="140"/>
      <c r="E1087" s="199"/>
      <c r="H1087" s="157"/>
      <c r="I1087" s="157"/>
      <c r="J1087" s="129"/>
    </row>
    <row r="1088" spans="1:10" s="138" customFormat="1" ht="15" hidden="1">
      <c r="A1088" s="170"/>
      <c r="B1088" s="156"/>
      <c r="D1088" s="140"/>
      <c r="E1088" s="199"/>
      <c r="H1088" s="157"/>
      <c r="I1088" s="157"/>
      <c r="J1088" s="129"/>
    </row>
    <row r="1089" spans="1:10" s="138" customFormat="1" ht="15" hidden="1">
      <c r="A1089" s="170"/>
      <c r="B1089" s="156"/>
      <c r="D1089" s="140"/>
      <c r="E1089" s="199"/>
      <c r="H1089" s="157"/>
      <c r="I1089" s="157"/>
      <c r="J1089" s="129"/>
    </row>
    <row r="1090" spans="1:10" s="138" customFormat="1" ht="15" hidden="1">
      <c r="A1090" s="170"/>
      <c r="B1090" s="156"/>
      <c r="D1090" s="140"/>
      <c r="E1090" s="199"/>
      <c r="H1090" s="157"/>
      <c r="I1090" s="157"/>
      <c r="J1090" s="129"/>
    </row>
    <row r="1091" spans="1:10" s="138" customFormat="1" ht="15" hidden="1">
      <c r="A1091" s="170"/>
      <c r="B1091" s="156"/>
      <c r="D1091" s="140"/>
      <c r="E1091" s="199"/>
      <c r="H1091" s="157"/>
      <c r="I1091" s="157"/>
      <c r="J1091" s="129"/>
    </row>
    <row r="1092" spans="1:10" s="138" customFormat="1" ht="15" hidden="1">
      <c r="A1092" s="170"/>
      <c r="B1092" s="156"/>
      <c r="D1092" s="140"/>
      <c r="E1092" s="199"/>
      <c r="H1092" s="157"/>
      <c r="I1092" s="157"/>
      <c r="J1092" s="129"/>
    </row>
    <row r="1093" spans="1:10" s="138" customFormat="1" ht="15" hidden="1">
      <c r="A1093" s="170"/>
      <c r="B1093" s="156"/>
      <c r="D1093" s="140"/>
      <c r="E1093" s="199"/>
      <c r="H1093" s="157"/>
      <c r="I1093" s="157"/>
      <c r="J1093" s="129"/>
    </row>
    <row r="1094" spans="1:10" s="138" customFormat="1" ht="15" hidden="1">
      <c r="A1094" s="170"/>
      <c r="B1094" s="156"/>
      <c r="D1094" s="140"/>
      <c r="E1094" s="199"/>
      <c r="H1094" s="157"/>
      <c r="I1094" s="157"/>
      <c r="J1094" s="129"/>
    </row>
    <row r="1095" spans="1:10" s="138" customFormat="1" ht="15" hidden="1">
      <c r="A1095" s="170"/>
      <c r="B1095" s="156"/>
      <c r="D1095" s="140"/>
      <c r="E1095" s="199"/>
      <c r="H1095" s="157"/>
      <c r="I1095" s="157"/>
      <c r="J1095" s="129"/>
    </row>
    <row r="1096" spans="1:10" s="138" customFormat="1" ht="15" hidden="1">
      <c r="A1096" s="170"/>
      <c r="B1096" s="156"/>
      <c r="D1096" s="140"/>
      <c r="E1096" s="199"/>
      <c r="H1096" s="157"/>
      <c r="I1096" s="157"/>
      <c r="J1096" s="129"/>
    </row>
    <row r="1097" spans="1:10" s="138" customFormat="1" ht="15" hidden="1">
      <c r="A1097" s="170"/>
      <c r="B1097" s="156"/>
      <c r="D1097" s="140"/>
      <c r="E1097" s="199"/>
      <c r="H1097" s="157"/>
      <c r="I1097" s="157"/>
      <c r="J1097" s="129"/>
    </row>
    <row r="1098" spans="1:10" s="138" customFormat="1" ht="15" hidden="1">
      <c r="A1098" s="170"/>
      <c r="B1098" s="156"/>
      <c r="D1098" s="140"/>
      <c r="E1098" s="199"/>
      <c r="H1098" s="157"/>
      <c r="I1098" s="157"/>
      <c r="J1098" s="129"/>
    </row>
    <row r="1099" spans="1:10" s="138" customFormat="1" ht="15" hidden="1">
      <c r="A1099" s="170"/>
      <c r="B1099" s="156"/>
      <c r="D1099" s="140"/>
      <c r="E1099" s="199"/>
      <c r="H1099" s="157"/>
      <c r="I1099" s="157"/>
      <c r="J1099" s="129"/>
    </row>
    <row r="1100" spans="1:10" s="138" customFormat="1" ht="15" hidden="1">
      <c r="A1100" s="170"/>
      <c r="B1100" s="156"/>
      <c r="D1100" s="140"/>
      <c r="E1100" s="199"/>
      <c r="H1100" s="157"/>
      <c r="I1100" s="157"/>
      <c r="J1100" s="129"/>
    </row>
    <row r="1101" spans="1:10" s="138" customFormat="1" ht="15" hidden="1">
      <c r="A1101" s="170"/>
      <c r="B1101" s="156"/>
      <c r="D1101" s="140"/>
      <c r="E1101" s="199"/>
      <c r="H1101" s="157"/>
      <c r="I1101" s="157"/>
      <c r="J1101" s="129"/>
    </row>
    <row r="1102" spans="1:10" s="138" customFormat="1" ht="15" hidden="1">
      <c r="A1102" s="170"/>
      <c r="B1102" s="156"/>
      <c r="D1102" s="140"/>
      <c r="E1102" s="199"/>
      <c r="H1102" s="157"/>
      <c r="I1102" s="157"/>
      <c r="J1102" s="129"/>
    </row>
    <row r="1103" spans="1:10" s="138" customFormat="1" ht="15" hidden="1">
      <c r="A1103" s="170"/>
      <c r="B1103" s="156"/>
      <c r="D1103" s="140"/>
      <c r="E1103" s="199"/>
      <c r="H1103" s="157"/>
      <c r="I1103" s="157"/>
      <c r="J1103" s="129"/>
    </row>
    <row r="1104" spans="1:10" s="138" customFormat="1" ht="15" hidden="1">
      <c r="A1104" s="170"/>
      <c r="B1104" s="156"/>
      <c r="D1104" s="140"/>
      <c r="E1104" s="199"/>
      <c r="H1104" s="157"/>
      <c r="I1104" s="157"/>
      <c r="J1104" s="129"/>
    </row>
    <row r="1105" spans="1:10" s="138" customFormat="1" ht="15" hidden="1">
      <c r="A1105" s="170"/>
      <c r="B1105" s="156"/>
      <c r="D1105" s="140"/>
      <c r="E1105" s="199"/>
      <c r="H1105" s="157"/>
      <c r="I1105" s="157"/>
      <c r="J1105" s="129"/>
    </row>
    <row r="1106" spans="1:10" s="138" customFormat="1" ht="15" hidden="1">
      <c r="A1106" s="170"/>
      <c r="B1106" s="156"/>
      <c r="D1106" s="140"/>
      <c r="E1106" s="199"/>
      <c r="H1106" s="157"/>
      <c r="I1106" s="157"/>
      <c r="J1106" s="129"/>
    </row>
    <row r="1107" spans="1:10" s="138" customFormat="1" ht="15" hidden="1">
      <c r="A1107" s="170"/>
      <c r="B1107" s="156"/>
      <c r="D1107" s="140"/>
      <c r="E1107" s="199"/>
      <c r="H1107" s="157"/>
      <c r="I1107" s="157"/>
      <c r="J1107" s="129"/>
    </row>
    <row r="1108" spans="1:10" s="138" customFormat="1" ht="15" hidden="1">
      <c r="A1108" s="170"/>
      <c r="B1108" s="156"/>
      <c r="D1108" s="140"/>
      <c r="E1108" s="199"/>
      <c r="H1108" s="157"/>
      <c r="I1108" s="157"/>
      <c r="J1108" s="129"/>
    </row>
    <row r="1109" spans="1:10" s="138" customFormat="1" ht="15" hidden="1">
      <c r="A1109" s="170"/>
      <c r="B1109" s="156"/>
      <c r="D1109" s="140"/>
      <c r="E1109" s="199"/>
      <c r="H1109" s="157"/>
      <c r="I1109" s="157"/>
      <c r="J1109" s="129"/>
    </row>
    <row r="1110" spans="1:10" s="138" customFormat="1" ht="15" hidden="1">
      <c r="A1110" s="170"/>
      <c r="B1110" s="156"/>
      <c r="D1110" s="140"/>
      <c r="E1110" s="199"/>
      <c r="H1110" s="157"/>
      <c r="I1110" s="157"/>
      <c r="J1110" s="129"/>
    </row>
    <row r="1111" spans="1:10" s="138" customFormat="1" ht="15" hidden="1">
      <c r="A1111" s="170"/>
      <c r="B1111" s="156"/>
      <c r="D1111" s="140"/>
      <c r="E1111" s="199"/>
      <c r="H1111" s="157"/>
      <c r="I1111" s="157"/>
      <c r="J1111" s="129"/>
    </row>
    <row r="1112" spans="1:10" s="138" customFormat="1" ht="15" hidden="1">
      <c r="A1112" s="170"/>
      <c r="B1112" s="156"/>
      <c r="D1112" s="140"/>
      <c r="E1112" s="199"/>
      <c r="H1112" s="157"/>
      <c r="I1112" s="157"/>
      <c r="J1112" s="129"/>
    </row>
    <row r="1113" spans="1:10" s="138" customFormat="1" ht="15" hidden="1">
      <c r="A1113" s="170"/>
      <c r="B1113" s="156"/>
      <c r="D1113" s="140"/>
      <c r="E1113" s="199"/>
      <c r="H1113" s="157"/>
      <c r="I1113" s="157"/>
      <c r="J1113" s="129"/>
    </row>
    <row r="1114" spans="1:10" s="138" customFormat="1" ht="15" hidden="1">
      <c r="A1114" s="170"/>
      <c r="B1114" s="156"/>
      <c r="D1114" s="140"/>
      <c r="E1114" s="199"/>
      <c r="H1114" s="157"/>
      <c r="I1114" s="157"/>
      <c r="J1114" s="129"/>
    </row>
    <row r="1115" spans="1:10" s="138" customFormat="1" ht="15" hidden="1">
      <c r="A1115" s="170"/>
      <c r="B1115" s="156"/>
      <c r="D1115" s="140"/>
      <c r="E1115" s="199"/>
      <c r="H1115" s="157"/>
      <c r="I1115" s="157"/>
      <c r="J1115" s="129"/>
    </row>
    <row r="1116" spans="1:10" s="138" customFormat="1" ht="15" hidden="1">
      <c r="A1116" s="170"/>
      <c r="B1116" s="156"/>
      <c r="D1116" s="140"/>
      <c r="E1116" s="199"/>
      <c r="H1116" s="157"/>
      <c r="I1116" s="157"/>
      <c r="J1116" s="129"/>
    </row>
    <row r="1117" spans="1:10" s="138" customFormat="1" ht="15" hidden="1">
      <c r="A1117" s="170"/>
      <c r="B1117" s="156"/>
      <c r="D1117" s="140"/>
      <c r="E1117" s="199"/>
      <c r="H1117" s="157"/>
      <c r="I1117" s="157"/>
      <c r="J1117" s="129"/>
    </row>
    <row r="1118" spans="1:10" s="138" customFormat="1" ht="15" hidden="1">
      <c r="A1118" s="170"/>
      <c r="B1118" s="156"/>
      <c r="D1118" s="140"/>
      <c r="E1118" s="199"/>
      <c r="H1118" s="157"/>
      <c r="I1118" s="157"/>
      <c r="J1118" s="129"/>
    </row>
    <row r="1119" spans="1:10" s="138" customFormat="1" ht="15" hidden="1">
      <c r="A1119" s="170"/>
      <c r="B1119" s="156"/>
      <c r="D1119" s="140"/>
      <c r="E1119" s="199"/>
      <c r="H1119" s="157"/>
      <c r="I1119" s="157"/>
      <c r="J1119" s="129"/>
    </row>
    <row r="1120" spans="1:10" s="138" customFormat="1" ht="15" hidden="1">
      <c r="A1120" s="170"/>
      <c r="B1120" s="156"/>
      <c r="D1120" s="140"/>
      <c r="E1120" s="199"/>
      <c r="H1120" s="157"/>
      <c r="I1120" s="157"/>
      <c r="J1120" s="129"/>
    </row>
    <row r="1121" spans="1:10" s="138" customFormat="1" ht="15" hidden="1">
      <c r="A1121" s="170"/>
      <c r="B1121" s="156"/>
      <c r="D1121" s="140"/>
      <c r="E1121" s="199"/>
      <c r="H1121" s="157"/>
      <c r="I1121" s="157"/>
      <c r="J1121" s="129"/>
    </row>
    <row r="1122" spans="1:10" s="138" customFormat="1" ht="15" hidden="1">
      <c r="A1122" s="170"/>
      <c r="B1122" s="156"/>
      <c r="D1122" s="140"/>
      <c r="E1122" s="199"/>
      <c r="H1122" s="157"/>
      <c r="I1122" s="157"/>
      <c r="J1122" s="129"/>
    </row>
    <row r="1123" spans="1:10" s="138" customFormat="1" ht="15" hidden="1">
      <c r="A1123" s="170"/>
      <c r="B1123" s="156"/>
      <c r="D1123" s="140"/>
      <c r="E1123" s="199"/>
      <c r="H1123" s="157"/>
      <c r="I1123" s="157"/>
      <c r="J1123" s="129"/>
    </row>
    <row r="1124" spans="1:10" s="138" customFormat="1" ht="15" hidden="1">
      <c r="A1124" s="170"/>
      <c r="B1124" s="156"/>
      <c r="D1124" s="140"/>
      <c r="E1124" s="199"/>
      <c r="H1124" s="157"/>
      <c r="I1124" s="157"/>
      <c r="J1124" s="129"/>
    </row>
    <row r="1125" spans="1:10" s="138" customFormat="1" ht="15" hidden="1">
      <c r="A1125" s="170"/>
      <c r="B1125" s="156"/>
      <c r="D1125" s="140"/>
      <c r="E1125" s="199"/>
      <c r="H1125" s="157"/>
      <c r="I1125" s="157"/>
      <c r="J1125" s="129"/>
    </row>
    <row r="1126" spans="1:10" s="138" customFormat="1" ht="15" hidden="1">
      <c r="A1126" s="170"/>
      <c r="B1126" s="156"/>
      <c r="D1126" s="140"/>
      <c r="E1126" s="199"/>
      <c r="H1126" s="157"/>
      <c r="I1126" s="157"/>
      <c r="J1126" s="129"/>
    </row>
    <row r="1127" spans="1:10" s="138" customFormat="1" ht="15" hidden="1">
      <c r="A1127" s="170"/>
      <c r="B1127" s="156"/>
      <c r="D1127" s="140"/>
      <c r="E1127" s="199"/>
      <c r="H1127" s="157"/>
      <c r="I1127" s="157"/>
      <c r="J1127" s="129"/>
    </row>
    <row r="1128" spans="1:10" s="138" customFormat="1" ht="15" hidden="1">
      <c r="A1128" s="170"/>
      <c r="B1128" s="156"/>
      <c r="D1128" s="140"/>
      <c r="E1128" s="199"/>
      <c r="H1128" s="157"/>
      <c r="I1128" s="157"/>
      <c r="J1128" s="129"/>
    </row>
    <row r="1129" spans="1:10" s="138" customFormat="1" ht="15" hidden="1">
      <c r="A1129" s="170"/>
      <c r="B1129" s="156"/>
      <c r="D1129" s="140"/>
      <c r="E1129" s="199"/>
      <c r="H1129" s="157"/>
      <c r="I1129" s="157"/>
      <c r="J1129" s="129"/>
    </row>
    <row r="1130" spans="1:10" s="138" customFormat="1" ht="15" hidden="1">
      <c r="A1130" s="170"/>
      <c r="B1130" s="156"/>
      <c r="D1130" s="140"/>
      <c r="E1130" s="199"/>
      <c r="H1130" s="157"/>
      <c r="I1130" s="157"/>
      <c r="J1130" s="129"/>
    </row>
    <row r="1131" spans="1:10" s="138" customFormat="1" ht="15" hidden="1">
      <c r="A1131" s="170"/>
      <c r="B1131" s="156"/>
      <c r="D1131" s="140"/>
      <c r="E1131" s="199"/>
      <c r="H1131" s="157"/>
      <c r="I1131" s="157"/>
      <c r="J1131" s="129"/>
    </row>
    <row r="1132" spans="1:10" s="138" customFormat="1" ht="15" hidden="1">
      <c r="A1132" s="170"/>
      <c r="B1132" s="156"/>
      <c r="D1132" s="140"/>
      <c r="E1132" s="199"/>
      <c r="H1132" s="157"/>
      <c r="I1132" s="157"/>
      <c r="J1132" s="129"/>
    </row>
    <row r="1133" spans="1:10" s="138" customFormat="1" ht="15" hidden="1">
      <c r="A1133" s="170"/>
      <c r="B1133" s="156"/>
      <c r="D1133" s="140"/>
      <c r="E1133" s="199"/>
      <c r="H1133" s="157"/>
      <c r="I1133" s="157"/>
      <c r="J1133" s="129"/>
    </row>
    <row r="1134" spans="1:10" s="138" customFormat="1" ht="15" hidden="1">
      <c r="A1134" s="170"/>
      <c r="B1134" s="156"/>
      <c r="D1134" s="140"/>
      <c r="E1134" s="199"/>
      <c r="H1134" s="157"/>
      <c r="I1134" s="157"/>
      <c r="J1134" s="129"/>
    </row>
    <row r="1135" spans="1:10" s="138" customFormat="1" ht="15" hidden="1">
      <c r="A1135" s="170"/>
      <c r="B1135" s="156"/>
      <c r="D1135" s="140"/>
      <c r="E1135" s="199"/>
      <c r="H1135" s="157"/>
      <c r="I1135" s="157"/>
      <c r="J1135" s="129"/>
    </row>
    <row r="1136" spans="1:10" s="138" customFormat="1" ht="15" hidden="1">
      <c r="A1136" s="170"/>
      <c r="B1136" s="156"/>
      <c r="D1136" s="140"/>
      <c r="E1136" s="199"/>
      <c r="H1136" s="157"/>
      <c r="I1136" s="157"/>
      <c r="J1136" s="129"/>
    </row>
    <row r="1137" spans="1:10" s="138" customFormat="1" ht="15" hidden="1">
      <c r="A1137" s="170"/>
      <c r="B1137" s="156"/>
      <c r="D1137" s="140"/>
      <c r="E1137" s="199"/>
      <c r="H1137" s="157"/>
      <c r="I1137" s="157"/>
      <c r="J1137" s="129"/>
    </row>
    <row r="1138" spans="1:10" s="138" customFormat="1" ht="15" hidden="1">
      <c r="A1138" s="170"/>
      <c r="B1138" s="156"/>
      <c r="D1138" s="140"/>
      <c r="E1138" s="199"/>
      <c r="H1138" s="157"/>
      <c r="I1138" s="157"/>
      <c r="J1138" s="129"/>
    </row>
    <row r="1139" spans="1:10" s="138" customFormat="1" ht="15" hidden="1">
      <c r="A1139" s="170"/>
      <c r="B1139" s="156"/>
      <c r="D1139" s="140"/>
      <c r="E1139" s="199"/>
      <c r="H1139" s="157"/>
      <c r="I1139" s="157"/>
      <c r="J1139" s="129"/>
    </row>
    <row r="1140" spans="1:10" s="138" customFormat="1" ht="15" hidden="1">
      <c r="A1140" s="170"/>
      <c r="B1140" s="156"/>
      <c r="D1140" s="140"/>
      <c r="E1140" s="199"/>
      <c r="H1140" s="157"/>
      <c r="I1140" s="157"/>
      <c r="J1140" s="129"/>
    </row>
    <row r="1141" spans="1:10" s="138" customFormat="1" ht="15" hidden="1">
      <c r="A1141" s="170"/>
      <c r="B1141" s="156"/>
      <c r="D1141" s="140"/>
      <c r="E1141" s="199"/>
      <c r="H1141" s="157"/>
      <c r="I1141" s="157"/>
      <c r="J1141" s="129"/>
    </row>
    <row r="1142" spans="1:10" s="138" customFormat="1" ht="15" hidden="1">
      <c r="A1142" s="170"/>
      <c r="B1142" s="156"/>
      <c r="D1142" s="140"/>
      <c r="E1142" s="199"/>
      <c r="H1142" s="157"/>
      <c r="I1142" s="157"/>
      <c r="J1142" s="129"/>
    </row>
    <row r="1143" spans="1:10" s="138" customFormat="1" ht="15" hidden="1">
      <c r="A1143" s="170"/>
      <c r="B1143" s="156"/>
      <c r="D1143" s="140"/>
      <c r="E1143" s="199"/>
      <c r="H1143" s="157"/>
      <c r="I1143" s="157"/>
      <c r="J1143" s="129"/>
    </row>
    <row r="1144" spans="1:10" s="138" customFormat="1" ht="15" hidden="1">
      <c r="A1144" s="170"/>
      <c r="B1144" s="156"/>
      <c r="D1144" s="140"/>
      <c r="E1144" s="199"/>
      <c r="H1144" s="157"/>
      <c r="I1144" s="157"/>
      <c r="J1144" s="129"/>
    </row>
    <row r="1145" spans="1:10" s="138" customFormat="1" ht="15" hidden="1">
      <c r="A1145" s="170"/>
      <c r="B1145" s="156"/>
      <c r="D1145" s="140"/>
      <c r="E1145" s="199"/>
      <c r="H1145" s="157"/>
      <c r="I1145" s="157"/>
      <c r="J1145" s="129"/>
    </row>
    <row r="1146" spans="1:10" s="138" customFormat="1" ht="15" hidden="1">
      <c r="A1146" s="170"/>
      <c r="B1146" s="156"/>
      <c r="D1146" s="140"/>
      <c r="E1146" s="199"/>
      <c r="H1146" s="157"/>
      <c r="I1146" s="157"/>
      <c r="J1146" s="129"/>
    </row>
    <row r="1147" spans="1:10" s="138" customFormat="1" ht="15" hidden="1">
      <c r="A1147" s="170"/>
      <c r="B1147" s="156"/>
      <c r="D1147" s="140"/>
      <c r="E1147" s="199"/>
      <c r="H1147" s="157"/>
      <c r="I1147" s="157"/>
      <c r="J1147" s="129"/>
    </row>
    <row r="1148" spans="1:10" s="138" customFormat="1" ht="15" hidden="1">
      <c r="A1148" s="170"/>
      <c r="B1148" s="156"/>
      <c r="D1148" s="140"/>
      <c r="E1148" s="199"/>
      <c r="H1148" s="157"/>
      <c r="I1148" s="157"/>
      <c r="J1148" s="129"/>
    </row>
    <row r="1149" spans="1:10" s="138" customFormat="1" ht="15" hidden="1">
      <c r="A1149" s="170"/>
      <c r="B1149" s="156"/>
      <c r="D1149" s="140"/>
      <c r="E1149" s="199"/>
      <c r="H1149" s="157"/>
      <c r="I1149" s="157"/>
      <c r="J1149" s="129"/>
    </row>
    <row r="1150" spans="1:10" s="138" customFormat="1" ht="15" hidden="1">
      <c r="A1150" s="170"/>
      <c r="B1150" s="156"/>
      <c r="D1150" s="140"/>
      <c r="E1150" s="199"/>
      <c r="H1150" s="157"/>
      <c r="I1150" s="157"/>
      <c r="J1150" s="129"/>
    </row>
    <row r="1151" spans="1:10" s="138" customFormat="1" ht="15" hidden="1">
      <c r="A1151" s="170"/>
      <c r="B1151" s="156"/>
      <c r="D1151" s="140"/>
      <c r="E1151" s="199"/>
      <c r="H1151" s="157"/>
      <c r="I1151" s="157"/>
      <c r="J1151" s="129"/>
    </row>
    <row r="1152" spans="1:10" s="138" customFormat="1" ht="15" hidden="1">
      <c r="A1152" s="170"/>
      <c r="B1152" s="156"/>
      <c r="D1152" s="140"/>
      <c r="E1152" s="199"/>
      <c r="H1152" s="157"/>
      <c r="I1152" s="157"/>
      <c r="J1152" s="129"/>
    </row>
    <row r="1153" spans="1:10" s="138" customFormat="1" ht="15" hidden="1">
      <c r="A1153" s="170"/>
      <c r="B1153" s="156"/>
      <c r="D1153" s="140"/>
      <c r="E1153" s="199"/>
      <c r="H1153" s="157"/>
      <c r="I1153" s="157"/>
      <c r="J1153" s="129"/>
    </row>
    <row r="1154" spans="1:10" s="138" customFormat="1" ht="15" hidden="1">
      <c r="A1154" s="170"/>
      <c r="B1154" s="156"/>
      <c r="D1154" s="140"/>
      <c r="E1154" s="199"/>
      <c r="H1154" s="157"/>
      <c r="I1154" s="157"/>
      <c r="J1154" s="129"/>
    </row>
    <row r="1155" spans="1:10" s="138" customFormat="1" ht="15" hidden="1">
      <c r="A1155" s="170"/>
      <c r="B1155" s="156"/>
      <c r="D1155" s="140"/>
      <c r="E1155" s="199"/>
      <c r="H1155" s="157"/>
      <c r="I1155" s="157"/>
      <c r="J1155" s="129"/>
    </row>
    <row r="1156" spans="1:10" s="138" customFormat="1" ht="15" hidden="1">
      <c r="A1156" s="170"/>
      <c r="B1156" s="156"/>
      <c r="D1156" s="140"/>
      <c r="E1156" s="199"/>
      <c r="H1156" s="157"/>
      <c r="I1156" s="157"/>
      <c r="J1156" s="129"/>
    </row>
    <row r="1157" spans="1:10" s="138" customFormat="1" ht="15" hidden="1">
      <c r="A1157" s="170"/>
      <c r="B1157" s="156"/>
      <c r="D1157" s="140"/>
      <c r="E1157" s="199"/>
      <c r="H1157" s="157"/>
      <c r="I1157" s="157"/>
      <c r="J1157" s="129"/>
    </row>
    <row r="1158" spans="1:10" s="138" customFormat="1" ht="15" hidden="1">
      <c r="A1158" s="170"/>
      <c r="B1158" s="156"/>
      <c r="D1158" s="140"/>
      <c r="E1158" s="199"/>
      <c r="H1158" s="157"/>
      <c r="I1158" s="157"/>
      <c r="J1158" s="129"/>
    </row>
    <row r="1159" spans="1:10" s="138" customFormat="1" ht="15" hidden="1">
      <c r="A1159" s="170"/>
      <c r="B1159" s="156"/>
      <c r="D1159" s="140"/>
      <c r="E1159" s="199"/>
      <c r="H1159" s="157"/>
      <c r="I1159" s="157"/>
      <c r="J1159" s="129"/>
    </row>
    <row r="1160" spans="1:10" s="138" customFormat="1" ht="15" hidden="1">
      <c r="A1160" s="170"/>
      <c r="B1160" s="156"/>
      <c r="D1160" s="140"/>
      <c r="E1160" s="199"/>
      <c r="H1160" s="157"/>
      <c r="I1160" s="157"/>
      <c r="J1160" s="129"/>
    </row>
    <row r="1161" spans="1:10" s="138" customFormat="1" ht="15" hidden="1">
      <c r="A1161" s="170"/>
      <c r="B1161" s="156"/>
      <c r="D1161" s="140"/>
      <c r="E1161" s="199"/>
      <c r="H1161" s="157"/>
      <c r="I1161" s="157"/>
      <c r="J1161" s="129"/>
    </row>
    <row r="1162" spans="1:10" s="138" customFormat="1" ht="15" hidden="1">
      <c r="A1162" s="170"/>
      <c r="B1162" s="156"/>
      <c r="D1162" s="140"/>
      <c r="E1162" s="199"/>
      <c r="H1162" s="157"/>
      <c r="I1162" s="157"/>
      <c r="J1162" s="129"/>
    </row>
    <row r="1163" spans="1:10" s="138" customFormat="1" ht="15" hidden="1">
      <c r="A1163" s="170"/>
      <c r="B1163" s="156"/>
      <c r="D1163" s="140"/>
      <c r="E1163" s="199"/>
      <c r="H1163" s="157"/>
      <c r="I1163" s="157"/>
      <c r="J1163" s="129"/>
    </row>
    <row r="1164" spans="1:10" s="138" customFormat="1" ht="15" hidden="1">
      <c r="A1164" s="170"/>
      <c r="B1164" s="156"/>
      <c r="D1164" s="140"/>
      <c r="E1164" s="199"/>
      <c r="H1164" s="157"/>
      <c r="I1164" s="157"/>
      <c r="J1164" s="129"/>
    </row>
    <row r="1165" spans="1:10" s="138" customFormat="1" ht="15" hidden="1">
      <c r="A1165" s="170"/>
      <c r="B1165" s="156"/>
      <c r="D1165" s="140"/>
      <c r="E1165" s="199"/>
      <c r="H1165" s="157"/>
      <c r="I1165" s="157"/>
      <c r="J1165" s="129"/>
    </row>
    <row r="1166" spans="1:10" s="138" customFormat="1" ht="15" hidden="1">
      <c r="A1166" s="170"/>
      <c r="B1166" s="156"/>
      <c r="D1166" s="140"/>
      <c r="E1166" s="199"/>
      <c r="H1166" s="157"/>
      <c r="I1166" s="157"/>
      <c r="J1166" s="129"/>
    </row>
    <row r="1167" spans="1:10" s="138" customFormat="1" ht="15" hidden="1">
      <c r="A1167" s="170"/>
      <c r="B1167" s="156"/>
      <c r="D1167" s="140"/>
      <c r="E1167" s="199"/>
      <c r="H1167" s="157"/>
      <c r="I1167" s="157"/>
      <c r="J1167" s="129"/>
    </row>
    <row r="1168" spans="1:10" s="138" customFormat="1" ht="15" hidden="1">
      <c r="A1168" s="170"/>
      <c r="B1168" s="156"/>
      <c r="D1168" s="140"/>
      <c r="E1168" s="199"/>
      <c r="H1168" s="157"/>
      <c r="I1168" s="157"/>
      <c r="J1168" s="129"/>
    </row>
    <row r="1169" spans="1:10" s="138" customFormat="1" ht="15" hidden="1">
      <c r="A1169" s="170"/>
      <c r="B1169" s="156"/>
      <c r="D1169" s="140"/>
      <c r="E1169" s="199"/>
      <c r="H1169" s="157"/>
      <c r="I1169" s="157"/>
      <c r="J1169" s="129"/>
    </row>
    <row r="1170" spans="1:10" s="138" customFormat="1" ht="15" hidden="1">
      <c r="A1170" s="170"/>
      <c r="B1170" s="156"/>
      <c r="D1170" s="140"/>
      <c r="E1170" s="199"/>
      <c r="H1170" s="157"/>
      <c r="I1170" s="157"/>
      <c r="J1170" s="129"/>
    </row>
    <row r="1171" spans="1:10" s="138" customFormat="1" ht="15" hidden="1">
      <c r="A1171" s="170"/>
      <c r="B1171" s="156"/>
      <c r="D1171" s="140"/>
      <c r="E1171" s="199"/>
      <c r="H1171" s="157"/>
      <c r="I1171" s="157"/>
      <c r="J1171" s="129"/>
    </row>
    <row r="1172" spans="1:10" s="138" customFormat="1" ht="15" hidden="1">
      <c r="A1172" s="170"/>
      <c r="B1172" s="156"/>
      <c r="D1172" s="140"/>
      <c r="E1172" s="199"/>
      <c r="H1172" s="157"/>
      <c r="I1172" s="157"/>
      <c r="J1172" s="129"/>
    </row>
    <row r="1173" spans="1:10" s="138" customFormat="1" ht="15" hidden="1">
      <c r="A1173" s="170"/>
      <c r="B1173" s="156"/>
      <c r="D1173" s="140"/>
      <c r="E1173" s="199"/>
      <c r="H1173" s="157"/>
      <c r="I1173" s="157"/>
      <c r="J1173" s="129"/>
    </row>
    <row r="1174" spans="1:10" s="138" customFormat="1" ht="15" hidden="1">
      <c r="A1174" s="170"/>
      <c r="B1174" s="156"/>
      <c r="D1174" s="140"/>
      <c r="E1174" s="199"/>
      <c r="H1174" s="157"/>
      <c r="I1174" s="157"/>
      <c r="J1174" s="129"/>
    </row>
    <row r="1175" spans="1:10" s="138" customFormat="1" ht="15" hidden="1">
      <c r="A1175" s="170"/>
      <c r="B1175" s="156"/>
      <c r="D1175" s="140"/>
      <c r="E1175" s="199"/>
      <c r="H1175" s="157"/>
      <c r="I1175" s="157"/>
      <c r="J1175" s="129"/>
    </row>
    <row r="1176" spans="1:10" s="138" customFormat="1" ht="15" hidden="1">
      <c r="A1176" s="170"/>
      <c r="B1176" s="156"/>
      <c r="D1176" s="140"/>
      <c r="E1176" s="199"/>
      <c r="H1176" s="157"/>
      <c r="I1176" s="157"/>
      <c r="J1176" s="129"/>
    </row>
    <row r="1177" spans="1:10" s="138" customFormat="1" ht="15" hidden="1">
      <c r="A1177" s="170"/>
      <c r="B1177" s="156"/>
      <c r="D1177" s="140"/>
      <c r="E1177" s="199"/>
      <c r="H1177" s="157"/>
      <c r="I1177" s="157"/>
      <c r="J1177" s="129"/>
    </row>
    <row r="1178" spans="1:10" s="138" customFormat="1" ht="15" hidden="1">
      <c r="A1178" s="170"/>
      <c r="B1178" s="156"/>
      <c r="D1178" s="140"/>
      <c r="E1178" s="199"/>
      <c r="H1178" s="157"/>
      <c r="I1178" s="157"/>
      <c r="J1178" s="129"/>
    </row>
    <row r="1179" spans="1:10" s="138" customFormat="1" ht="15" hidden="1">
      <c r="A1179" s="170"/>
      <c r="B1179" s="156"/>
      <c r="D1179" s="140"/>
      <c r="E1179" s="199"/>
      <c r="H1179" s="157"/>
      <c r="I1179" s="157"/>
      <c r="J1179" s="129"/>
    </row>
    <row r="1180" spans="1:10" s="138" customFormat="1" ht="15" hidden="1">
      <c r="A1180" s="170"/>
      <c r="B1180" s="156"/>
      <c r="D1180" s="140"/>
      <c r="E1180" s="199"/>
      <c r="H1180" s="157"/>
      <c r="I1180" s="157"/>
      <c r="J1180" s="129"/>
    </row>
    <row r="1181" spans="1:10" s="138" customFormat="1" ht="15" hidden="1">
      <c r="A1181" s="170"/>
      <c r="B1181" s="156"/>
      <c r="D1181" s="140"/>
      <c r="E1181" s="199"/>
      <c r="H1181" s="157"/>
      <c r="I1181" s="157"/>
      <c r="J1181" s="129"/>
    </row>
    <row r="1182" spans="1:10" s="138" customFormat="1" ht="15" hidden="1">
      <c r="A1182" s="170"/>
      <c r="B1182" s="156"/>
      <c r="D1182" s="140"/>
      <c r="E1182" s="199"/>
      <c r="H1182" s="157"/>
      <c r="I1182" s="157"/>
      <c r="J1182" s="129"/>
    </row>
    <row r="1183" spans="1:10" s="138" customFormat="1" ht="15" hidden="1">
      <c r="A1183" s="170"/>
      <c r="B1183" s="156"/>
      <c r="D1183" s="140"/>
      <c r="E1183" s="199"/>
      <c r="H1183" s="157"/>
      <c r="I1183" s="157"/>
      <c r="J1183" s="129"/>
    </row>
    <row r="1184" spans="1:10" s="138" customFormat="1" ht="15" hidden="1">
      <c r="A1184" s="170"/>
      <c r="B1184" s="156"/>
      <c r="D1184" s="140"/>
      <c r="E1184" s="199"/>
      <c r="H1184" s="157"/>
      <c r="I1184" s="157"/>
      <c r="J1184" s="129"/>
    </row>
    <row r="1185" spans="1:10" s="138" customFormat="1" ht="15" hidden="1">
      <c r="A1185" s="170"/>
      <c r="B1185" s="156"/>
      <c r="D1185" s="140"/>
      <c r="E1185" s="199"/>
      <c r="H1185" s="157"/>
      <c r="I1185" s="157"/>
      <c r="J1185" s="129"/>
    </row>
    <row r="1186" spans="1:10" s="138" customFormat="1" ht="15" hidden="1">
      <c r="A1186" s="170"/>
      <c r="B1186" s="156"/>
      <c r="D1186" s="140"/>
      <c r="E1186" s="199"/>
      <c r="H1186" s="157"/>
      <c r="I1186" s="157"/>
      <c r="J1186" s="129"/>
    </row>
    <row r="1187" spans="1:10" s="138" customFormat="1" ht="15" hidden="1">
      <c r="A1187" s="170"/>
      <c r="B1187" s="156"/>
      <c r="D1187" s="140"/>
      <c r="E1187" s="199"/>
      <c r="H1187" s="157"/>
      <c r="I1187" s="157"/>
      <c r="J1187" s="129"/>
    </row>
    <row r="1188" spans="1:10" s="138" customFormat="1" ht="15" hidden="1">
      <c r="A1188" s="170"/>
      <c r="B1188" s="156"/>
      <c r="D1188" s="140"/>
      <c r="E1188" s="199"/>
      <c r="H1188" s="157"/>
      <c r="I1188" s="157"/>
      <c r="J1188" s="129"/>
    </row>
    <row r="1189" spans="1:10" s="138" customFormat="1" ht="15" hidden="1">
      <c r="A1189" s="170"/>
      <c r="B1189" s="156"/>
      <c r="D1189" s="140"/>
      <c r="E1189" s="199"/>
      <c r="H1189" s="157"/>
      <c r="I1189" s="157"/>
      <c r="J1189" s="129"/>
    </row>
    <row r="1190" spans="1:10" s="138" customFormat="1" ht="15" hidden="1">
      <c r="A1190" s="170"/>
      <c r="B1190" s="156"/>
      <c r="D1190" s="140"/>
      <c r="E1190" s="199"/>
      <c r="H1190" s="157"/>
      <c r="I1190" s="157"/>
      <c r="J1190" s="129"/>
    </row>
    <row r="1191" spans="1:10" s="138" customFormat="1" ht="15" hidden="1">
      <c r="A1191" s="170"/>
      <c r="B1191" s="156"/>
      <c r="D1191" s="140"/>
      <c r="E1191" s="199"/>
      <c r="H1191" s="157"/>
      <c r="I1191" s="157"/>
      <c r="J1191" s="129"/>
    </row>
    <row r="1192" spans="1:10" s="138" customFormat="1" ht="15" hidden="1">
      <c r="A1192" s="170"/>
      <c r="B1192" s="156"/>
      <c r="D1192" s="140"/>
      <c r="E1192" s="199"/>
      <c r="H1192" s="157"/>
      <c r="I1192" s="157"/>
      <c r="J1192" s="129"/>
    </row>
    <row r="1193" spans="1:10" s="138" customFormat="1" ht="15" hidden="1">
      <c r="A1193" s="170"/>
      <c r="B1193" s="156"/>
      <c r="D1193" s="140"/>
      <c r="E1193" s="199"/>
      <c r="H1193" s="157"/>
      <c r="I1193" s="157"/>
      <c r="J1193" s="129"/>
    </row>
    <row r="1194" spans="1:10" s="138" customFormat="1" ht="15" hidden="1">
      <c r="A1194" s="170"/>
      <c r="B1194" s="156"/>
      <c r="D1194" s="140"/>
      <c r="E1194" s="199"/>
      <c r="H1194" s="157"/>
      <c r="I1194" s="157"/>
      <c r="J1194" s="129"/>
    </row>
    <row r="1195" spans="1:10" s="138" customFormat="1" ht="15" hidden="1">
      <c r="A1195" s="170"/>
      <c r="B1195" s="156"/>
      <c r="D1195" s="140"/>
      <c r="E1195" s="199"/>
      <c r="H1195" s="157"/>
      <c r="I1195" s="157"/>
      <c r="J1195" s="129"/>
    </row>
    <row r="1196" spans="1:10" s="138" customFormat="1" ht="15" hidden="1">
      <c r="A1196" s="170"/>
      <c r="B1196" s="156"/>
      <c r="D1196" s="140"/>
      <c r="E1196" s="199"/>
      <c r="H1196" s="157"/>
      <c r="I1196" s="157"/>
      <c r="J1196" s="129"/>
    </row>
    <row r="1197" spans="1:10" s="138" customFormat="1" ht="15" hidden="1">
      <c r="A1197" s="170"/>
      <c r="B1197" s="156"/>
      <c r="D1197" s="140"/>
      <c r="E1197" s="199"/>
      <c r="H1197" s="157"/>
      <c r="I1197" s="157"/>
      <c r="J1197" s="129"/>
    </row>
    <row r="1198" spans="1:10" s="138" customFormat="1" ht="15" hidden="1">
      <c r="A1198" s="170"/>
      <c r="B1198" s="156"/>
      <c r="D1198" s="140"/>
      <c r="E1198" s="199"/>
      <c r="H1198" s="157"/>
      <c r="I1198" s="157"/>
      <c r="J1198" s="129"/>
    </row>
    <row r="1199" spans="1:10" s="138" customFormat="1" ht="15" hidden="1">
      <c r="A1199" s="170"/>
      <c r="B1199" s="156"/>
      <c r="D1199" s="140"/>
      <c r="E1199" s="199"/>
      <c r="H1199" s="157"/>
      <c r="I1199" s="157"/>
      <c r="J1199" s="129"/>
    </row>
    <row r="1200" spans="1:10" s="138" customFormat="1" ht="15" hidden="1">
      <c r="A1200" s="170"/>
      <c r="B1200" s="156"/>
      <c r="D1200" s="140"/>
      <c r="E1200" s="199"/>
      <c r="H1200" s="157"/>
      <c r="I1200" s="157"/>
      <c r="J1200" s="129"/>
    </row>
    <row r="1201" spans="1:10" s="138" customFormat="1" ht="15" hidden="1">
      <c r="A1201" s="170"/>
      <c r="B1201" s="156"/>
      <c r="D1201" s="140"/>
      <c r="E1201" s="199"/>
      <c r="H1201" s="157"/>
      <c r="I1201" s="157"/>
      <c r="J1201" s="129"/>
    </row>
    <row r="1202" spans="1:10" s="138" customFormat="1" ht="15" hidden="1">
      <c r="A1202" s="170"/>
      <c r="B1202" s="156"/>
      <c r="D1202" s="140"/>
      <c r="E1202" s="199"/>
      <c r="H1202" s="157"/>
      <c r="I1202" s="157"/>
      <c r="J1202" s="129"/>
    </row>
    <row r="1203" spans="1:10" s="138" customFormat="1" ht="15" hidden="1">
      <c r="A1203" s="170"/>
      <c r="B1203" s="156"/>
      <c r="D1203" s="140"/>
      <c r="E1203" s="199"/>
      <c r="H1203" s="157"/>
      <c r="I1203" s="157"/>
      <c r="J1203" s="129"/>
    </row>
    <row r="1204" spans="1:10" s="138" customFormat="1" ht="15" hidden="1">
      <c r="A1204" s="170"/>
      <c r="B1204" s="156"/>
      <c r="D1204" s="140"/>
      <c r="E1204" s="199"/>
      <c r="H1204" s="157"/>
      <c r="I1204" s="157"/>
      <c r="J1204" s="129"/>
    </row>
    <row r="1205" spans="1:10" s="138" customFormat="1" ht="15" hidden="1">
      <c r="A1205" s="170"/>
      <c r="B1205" s="156"/>
      <c r="D1205" s="140"/>
      <c r="E1205" s="199"/>
      <c r="H1205" s="157"/>
      <c r="I1205" s="157"/>
      <c r="J1205" s="129"/>
    </row>
    <row r="1206" spans="1:10" s="138" customFormat="1" ht="15" hidden="1">
      <c r="A1206" s="170"/>
      <c r="B1206" s="156"/>
      <c r="D1206" s="140"/>
      <c r="E1206" s="199"/>
      <c r="H1206" s="157"/>
      <c r="I1206" s="157"/>
      <c r="J1206" s="129"/>
    </row>
    <row r="1207" spans="1:10" s="138" customFormat="1" ht="15" hidden="1">
      <c r="A1207" s="170"/>
      <c r="B1207" s="156"/>
      <c r="D1207" s="140"/>
      <c r="E1207" s="199"/>
      <c r="H1207" s="157"/>
      <c r="I1207" s="157"/>
      <c r="J1207" s="129"/>
    </row>
    <row r="1208" spans="1:10" s="138" customFormat="1" ht="15" hidden="1">
      <c r="A1208" s="170"/>
      <c r="B1208" s="156"/>
      <c r="D1208" s="140"/>
      <c r="E1208" s="199"/>
      <c r="H1208" s="157"/>
      <c r="I1208" s="157"/>
      <c r="J1208" s="129"/>
    </row>
    <row r="1209" spans="1:10" s="138" customFormat="1" ht="15" hidden="1">
      <c r="A1209" s="170"/>
      <c r="B1209" s="156"/>
      <c r="D1209" s="140"/>
      <c r="E1209" s="199"/>
      <c r="H1209" s="157"/>
      <c r="I1209" s="157"/>
      <c r="J1209" s="129"/>
    </row>
    <row r="1210" spans="1:10" ht="15" hidden="1">
      <c r="A1210" s="170"/>
      <c r="B1210" s="156"/>
      <c r="C1210" s="138"/>
      <c r="D1210" s="140"/>
      <c r="E1210" s="199"/>
      <c r="F1210" s="138"/>
      <c r="G1210" s="138"/>
      <c r="H1210" s="157"/>
      <c r="I1210" s="157"/>
      <c r="J1210" s="129"/>
    </row>
    <row r="1211" spans="1:10" ht="15" hidden="1">
      <c r="A1211" s="170"/>
      <c r="B1211" s="156"/>
      <c r="C1211" s="138"/>
      <c r="D1211" s="140"/>
      <c r="E1211" s="199"/>
      <c r="F1211" s="138"/>
      <c r="G1211" s="138"/>
      <c r="H1211" s="157"/>
      <c r="I1211" s="157"/>
      <c r="J1211" s="129"/>
    </row>
    <row r="1212" spans="1:10" ht="15" hidden="1">
      <c r="A1212" s="170"/>
      <c r="B1212" s="156"/>
      <c r="C1212" s="138"/>
      <c r="D1212" s="140"/>
      <c r="E1212" s="199"/>
      <c r="F1212" s="138"/>
      <c r="G1212" s="138"/>
      <c r="H1212" s="157"/>
      <c r="I1212" s="157"/>
      <c r="J1212" s="129"/>
    </row>
    <row r="1213" spans="1:10" ht="15" hidden="1">
      <c r="A1213" s="170"/>
      <c r="B1213" s="156"/>
      <c r="C1213" s="138"/>
      <c r="D1213" s="140"/>
      <c r="E1213" s="199"/>
      <c r="F1213" s="138"/>
      <c r="G1213" s="138"/>
      <c r="H1213" s="157"/>
      <c r="I1213" s="157"/>
      <c r="J1213" s="129"/>
    </row>
    <row r="1214" spans="1:10" ht="15" hidden="1">
      <c r="A1214" s="170"/>
      <c r="B1214" s="156"/>
      <c r="C1214" s="138"/>
      <c r="D1214" s="140"/>
      <c r="E1214" s="199"/>
      <c r="F1214" s="138"/>
      <c r="G1214" s="138"/>
      <c r="H1214" s="157"/>
      <c r="I1214" s="157"/>
      <c r="J1214" s="129"/>
    </row>
    <row r="1215" spans="1:10" ht="15" hidden="1">
      <c r="A1215" s="170"/>
      <c r="B1215" s="156"/>
      <c r="C1215" s="138"/>
      <c r="D1215" s="140"/>
      <c r="E1215" s="199"/>
      <c r="F1215" s="138"/>
      <c r="G1215" s="138"/>
      <c r="H1215" s="157"/>
      <c r="I1215" s="157"/>
      <c r="J1215" s="129"/>
    </row>
    <row r="1216" spans="1:10" ht="15" hidden="1">
      <c r="A1216" s="170"/>
      <c r="B1216" s="156"/>
      <c r="C1216" s="138"/>
      <c r="D1216" s="140"/>
      <c r="E1216" s="199"/>
      <c r="F1216" s="138"/>
      <c r="G1216" s="138"/>
      <c r="H1216" s="157"/>
      <c r="I1216" s="157"/>
      <c r="J1216" s="129"/>
    </row>
    <row r="1217" spans="1:10" ht="15" hidden="1">
      <c r="A1217" s="170"/>
      <c r="B1217" s="156"/>
      <c r="C1217" s="138"/>
      <c r="D1217" s="140"/>
      <c r="E1217" s="199"/>
      <c r="F1217" s="138"/>
      <c r="G1217" s="138"/>
      <c r="H1217" s="157"/>
      <c r="I1217" s="157"/>
      <c r="J1217" s="129"/>
    </row>
  </sheetData>
  <sheetProtection/>
  <mergeCells count="3">
    <mergeCell ref="B1:H1"/>
    <mergeCell ref="B3:H3"/>
    <mergeCell ref="E10:H10"/>
  </mergeCells>
  <printOptions/>
  <pageMargins left="0.11811023622047245" right="0" top="0.7480314960629921" bottom="0.984251968503937" header="0.15748031496062992" footer="0"/>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tabColor rgb="FF6DEC4A"/>
  </sheetPr>
  <dimension ref="A1:M1123"/>
  <sheetViews>
    <sheetView zoomScalePageLayoutView="0" workbookViewId="0" topLeftCell="A42">
      <selection activeCell="B22" sqref="B22:B24"/>
    </sheetView>
  </sheetViews>
  <sheetFormatPr defaultColWidth="11.421875" defaultRowHeight="12.75"/>
  <cols>
    <col min="1" max="1" width="9.57421875" style="197" customWidth="1"/>
    <col min="2" max="2" width="67.57421875" style="182" customWidth="1"/>
    <col min="3" max="3" width="7.140625" style="121" customWidth="1"/>
    <col min="4" max="4" width="12.7109375" style="229" customWidth="1"/>
    <col min="5" max="5" width="15.421875" style="204" customWidth="1"/>
    <col min="6" max="6" width="1.28515625" style="121" customWidth="1"/>
    <col min="7" max="7" width="2.57421875" style="121" customWidth="1"/>
    <col min="8" max="8" width="17.421875" style="183" customWidth="1"/>
    <col min="9" max="9" width="19.7109375" style="184" customWidth="1"/>
    <col min="10" max="10" width="15.8515625" style="181" bestFit="1" customWidth="1"/>
    <col min="11" max="11" width="13.28125" style="121" bestFit="1" customWidth="1"/>
    <col min="12" max="12" width="13.8515625" style="121" bestFit="1" customWidth="1"/>
    <col min="13" max="13" width="12.421875" style="121" bestFit="1" customWidth="1"/>
    <col min="14" max="16384" width="11.421875" style="121" customWidth="1"/>
  </cols>
  <sheetData>
    <row r="1" spans="2:10" ht="24.75" customHeight="1">
      <c r="B1" s="266" t="s">
        <v>313</v>
      </c>
      <c r="C1" s="266"/>
      <c r="D1" s="266"/>
      <c r="E1" s="266"/>
      <c r="F1" s="266"/>
      <c r="G1" s="266"/>
      <c r="H1" s="266"/>
      <c r="I1" s="192"/>
      <c r="J1" s="212"/>
    </row>
    <row r="2" spans="2:10" ht="15.75">
      <c r="B2" s="228"/>
      <c r="C2" s="228"/>
      <c r="F2" s="229"/>
      <c r="G2" s="229"/>
      <c r="H2" s="229"/>
      <c r="I2" s="192"/>
      <c r="J2" s="212"/>
    </row>
    <row r="3" spans="2:11" ht="15.75">
      <c r="B3" s="267" t="s">
        <v>323</v>
      </c>
      <c r="C3" s="267"/>
      <c r="D3" s="267"/>
      <c r="E3" s="267"/>
      <c r="F3" s="267"/>
      <c r="G3" s="267"/>
      <c r="H3" s="267"/>
      <c r="I3" s="192"/>
      <c r="J3" s="212"/>
      <c r="K3" s="212"/>
    </row>
    <row r="4" spans="2:11" ht="11.25" customHeight="1">
      <c r="B4" s="228"/>
      <c r="C4" s="228"/>
      <c r="F4" s="229"/>
      <c r="G4" s="229"/>
      <c r="H4" s="229"/>
      <c r="I4" s="192"/>
      <c r="J4" s="229"/>
      <c r="K4" s="229"/>
    </row>
    <row r="5" spans="1:10" ht="15.75">
      <c r="A5" s="266" t="s">
        <v>314</v>
      </c>
      <c r="B5" s="266"/>
      <c r="C5" s="266"/>
      <c r="D5" s="266"/>
      <c r="E5" s="266"/>
      <c r="F5" s="266"/>
      <c r="G5" s="266"/>
      <c r="H5" s="213"/>
      <c r="I5" s="214"/>
      <c r="J5" s="214"/>
    </row>
    <row r="6" spans="2:10" ht="14.25" customHeight="1">
      <c r="B6" s="185"/>
      <c r="C6" s="215"/>
      <c r="F6" s="216"/>
      <c r="G6" s="216"/>
      <c r="H6" s="213"/>
      <c r="I6" s="214"/>
      <c r="J6" s="214"/>
    </row>
    <row r="7" spans="2:10" ht="15.75">
      <c r="B7" s="185"/>
      <c r="C7" s="215"/>
      <c r="D7" s="228" t="s">
        <v>24</v>
      </c>
      <c r="F7" s="216"/>
      <c r="G7" s="216"/>
      <c r="H7" s="213"/>
      <c r="I7" s="214"/>
      <c r="J7" s="214"/>
    </row>
    <row r="8" spans="2:10" ht="15.75">
      <c r="B8" s="185"/>
      <c r="C8" s="215"/>
      <c r="F8" s="216"/>
      <c r="G8" s="216"/>
      <c r="H8" s="213"/>
      <c r="I8" s="214"/>
      <c r="J8" s="214"/>
    </row>
    <row r="9" spans="2:10" ht="15.75">
      <c r="B9" s="185"/>
      <c r="C9" s="215"/>
      <c r="F9" s="216"/>
      <c r="G9" s="216"/>
      <c r="H9" s="213"/>
      <c r="I9" s="214"/>
      <c r="J9" s="214"/>
    </row>
    <row r="10" spans="2:10" ht="15.75">
      <c r="B10" s="185"/>
      <c r="C10" s="215"/>
      <c r="E10" s="268" t="s">
        <v>275</v>
      </c>
      <c r="F10" s="268"/>
      <c r="G10" s="268"/>
      <c r="H10" s="268"/>
      <c r="I10" s="217" t="s">
        <v>326</v>
      </c>
      <c r="J10" s="214"/>
    </row>
    <row r="11" spans="2:10" ht="15.75">
      <c r="B11" s="185"/>
      <c r="C11" s="121" t="s">
        <v>202</v>
      </c>
      <c r="F11" s="218"/>
      <c r="G11" s="218"/>
      <c r="H11" s="213"/>
      <c r="I11" s="214"/>
      <c r="J11" s="214"/>
    </row>
    <row r="12" spans="6:10" ht="15">
      <c r="F12" s="216"/>
      <c r="G12" s="216"/>
      <c r="H12" s="213"/>
      <c r="I12" s="214"/>
      <c r="J12" s="214"/>
    </row>
    <row r="13" spans="6:10" ht="15">
      <c r="F13" s="216"/>
      <c r="G13" s="216"/>
      <c r="H13" s="213"/>
      <c r="I13" s="214"/>
      <c r="J13" s="214"/>
    </row>
    <row r="14" spans="6:10" ht="15">
      <c r="F14" s="216"/>
      <c r="G14" s="216"/>
      <c r="H14" s="213"/>
      <c r="I14" s="214"/>
      <c r="J14" s="214"/>
    </row>
    <row r="15" spans="5:10" ht="15">
      <c r="E15" s="224"/>
      <c r="F15" s="216"/>
      <c r="G15" s="216"/>
      <c r="H15" s="213"/>
      <c r="I15" s="214"/>
      <c r="J15" s="214"/>
    </row>
    <row r="16" spans="1:10" ht="15">
      <c r="A16" s="197" t="s">
        <v>311</v>
      </c>
      <c r="C16" s="192"/>
      <c r="E16" s="224" t="s">
        <v>196</v>
      </c>
      <c r="F16" s="216"/>
      <c r="G16" s="216"/>
      <c r="H16" s="213"/>
      <c r="I16" s="214"/>
      <c r="J16" s="214"/>
    </row>
    <row r="17" spans="3:10" ht="12" customHeight="1">
      <c r="C17" s="192"/>
      <c r="E17" s="224"/>
      <c r="F17" s="216"/>
      <c r="G17" s="216"/>
      <c r="H17" s="213"/>
      <c r="I17" s="214"/>
      <c r="J17" s="214"/>
    </row>
    <row r="18" spans="2:10" ht="15" customHeight="1">
      <c r="B18" s="228" t="s">
        <v>197</v>
      </c>
      <c r="C18" s="229"/>
      <c r="E18" s="224"/>
      <c r="F18" s="122"/>
      <c r="G18" s="122"/>
      <c r="H18" s="186"/>
      <c r="I18" s="216"/>
      <c r="J18" s="181" t="e">
        <f>#REF!</f>
        <v>#REF!</v>
      </c>
    </row>
    <row r="19" spans="1:10" ht="15.75">
      <c r="A19" s="197">
        <v>42947</v>
      </c>
      <c r="B19" s="178" t="s">
        <v>319</v>
      </c>
      <c r="C19" s="192"/>
      <c r="D19" s="229" t="s">
        <v>318</v>
      </c>
      <c r="E19" s="226">
        <v>47317436</v>
      </c>
      <c r="F19" s="216"/>
      <c r="G19" s="216"/>
      <c r="H19" s="186"/>
      <c r="I19" s="223"/>
      <c r="J19" s="214">
        <v>4000</v>
      </c>
    </row>
    <row r="20" spans="2:10" ht="15.75">
      <c r="B20" s="222" t="s">
        <v>337</v>
      </c>
      <c r="C20" s="192"/>
      <c r="E20" s="226"/>
      <c r="F20" s="216"/>
      <c r="G20" s="216"/>
      <c r="H20" s="186"/>
      <c r="I20" s="223"/>
      <c r="J20" s="214"/>
    </row>
    <row r="21" spans="2:10" ht="43.5">
      <c r="B21" s="222" t="s">
        <v>347</v>
      </c>
      <c r="C21" s="192"/>
      <c r="E21" s="226"/>
      <c r="F21" s="216"/>
      <c r="G21" s="216"/>
      <c r="H21" s="186"/>
      <c r="I21" s="223"/>
      <c r="J21" s="214"/>
    </row>
    <row r="22" spans="1:10" ht="15.75">
      <c r="A22" s="197">
        <v>42947</v>
      </c>
      <c r="B22" s="178" t="s">
        <v>319</v>
      </c>
      <c r="C22" s="192"/>
      <c r="D22" s="229" t="s">
        <v>318</v>
      </c>
      <c r="E22" s="226">
        <v>47317437</v>
      </c>
      <c r="F22" s="216"/>
      <c r="G22" s="216"/>
      <c r="H22" s="186"/>
      <c r="I22" s="223"/>
      <c r="J22" s="214">
        <v>5500</v>
      </c>
    </row>
    <row r="23" spans="1:10" ht="15.75">
      <c r="A23" s="197">
        <v>42947</v>
      </c>
      <c r="B23" s="178" t="s">
        <v>325</v>
      </c>
      <c r="C23" s="192"/>
      <c r="D23" s="229" t="s">
        <v>318</v>
      </c>
      <c r="E23" s="226">
        <v>47317437</v>
      </c>
      <c r="F23" s="216"/>
      <c r="G23" s="216"/>
      <c r="H23" s="186"/>
      <c r="I23" s="223">
        <v>245.54</v>
      </c>
      <c r="J23" s="214"/>
    </row>
    <row r="24" spans="2:10" ht="15.75">
      <c r="B24" s="222" t="s">
        <v>338</v>
      </c>
      <c r="C24" s="192"/>
      <c r="E24" s="226"/>
      <c r="F24" s="216"/>
      <c r="G24" s="216"/>
      <c r="H24" s="186"/>
      <c r="I24" s="223"/>
      <c r="J24" s="214"/>
    </row>
    <row r="25" spans="2:10" ht="72">
      <c r="B25" s="222" t="s">
        <v>339</v>
      </c>
      <c r="C25" s="192"/>
      <c r="E25" s="226"/>
      <c r="F25" s="216"/>
      <c r="G25" s="216"/>
      <c r="H25" s="186"/>
      <c r="I25" s="223"/>
      <c r="J25" s="214"/>
    </row>
    <row r="26" spans="1:10" ht="15.75">
      <c r="A26" s="197">
        <v>42947</v>
      </c>
      <c r="B26" s="178" t="s">
        <v>319</v>
      </c>
      <c r="C26" s="192"/>
      <c r="D26" s="229" t="s">
        <v>318</v>
      </c>
      <c r="E26" s="224">
        <v>47317438</v>
      </c>
      <c r="F26" s="216"/>
      <c r="G26" s="216"/>
      <c r="H26" s="186"/>
      <c r="I26" s="230"/>
      <c r="J26" s="214">
        <v>2000</v>
      </c>
    </row>
    <row r="27" spans="2:10" ht="15">
      <c r="B27" s="222" t="s">
        <v>334</v>
      </c>
      <c r="C27" s="192"/>
      <c r="E27" s="224"/>
      <c r="F27" s="216"/>
      <c r="G27" s="216"/>
      <c r="H27" s="186"/>
      <c r="I27" s="230"/>
      <c r="J27" s="214"/>
    </row>
    <row r="28" spans="2:10" ht="42.75">
      <c r="B28" s="222" t="s">
        <v>340</v>
      </c>
      <c r="C28" s="192"/>
      <c r="E28" s="224"/>
      <c r="F28" s="216"/>
      <c r="G28" s="216"/>
      <c r="H28" s="186"/>
      <c r="I28" s="230"/>
      <c r="J28" s="214"/>
    </row>
    <row r="29" spans="1:10" ht="15.75">
      <c r="A29" s="197">
        <v>42947</v>
      </c>
      <c r="B29" s="222" t="s">
        <v>322</v>
      </c>
      <c r="C29" s="192"/>
      <c r="D29" s="229" t="s">
        <v>318</v>
      </c>
      <c r="E29" s="226">
        <v>47317441</v>
      </c>
      <c r="F29" s="216"/>
      <c r="G29" s="216"/>
      <c r="H29" s="186"/>
      <c r="I29" s="223"/>
      <c r="J29" s="214">
        <v>0</v>
      </c>
    </row>
    <row r="30" spans="1:10" s="239" customFormat="1" ht="15.75">
      <c r="A30" s="234">
        <v>42947</v>
      </c>
      <c r="B30" s="235" t="s">
        <v>331</v>
      </c>
      <c r="C30" s="240"/>
      <c r="D30" s="236" t="s">
        <v>318</v>
      </c>
      <c r="E30" s="241">
        <v>47317440</v>
      </c>
      <c r="F30" s="238"/>
      <c r="G30" s="238"/>
      <c r="H30" s="237"/>
      <c r="I30" s="242"/>
      <c r="J30" s="243">
        <v>7600</v>
      </c>
    </row>
    <row r="31" spans="2:10" ht="15">
      <c r="B31" s="222" t="s">
        <v>330</v>
      </c>
      <c r="C31" s="192"/>
      <c r="F31" s="216"/>
      <c r="G31" s="216"/>
      <c r="H31" s="186"/>
      <c r="I31" s="223"/>
      <c r="J31" s="227"/>
    </row>
    <row r="32" spans="2:10" ht="57">
      <c r="B32" s="222" t="s">
        <v>346</v>
      </c>
      <c r="C32" s="192"/>
      <c r="F32" s="216"/>
      <c r="G32" s="216"/>
      <c r="H32" s="186"/>
      <c r="I32" s="223"/>
      <c r="J32" s="227"/>
    </row>
    <row r="33" spans="1:10" ht="15.75">
      <c r="A33" s="197">
        <v>42947</v>
      </c>
      <c r="B33" s="222" t="s">
        <v>322</v>
      </c>
      <c r="C33" s="192"/>
      <c r="D33" s="229" t="s">
        <v>318</v>
      </c>
      <c r="E33" s="226">
        <v>47317441</v>
      </c>
      <c r="F33" s="216"/>
      <c r="G33" s="216"/>
      <c r="H33" s="186"/>
      <c r="I33" s="223"/>
      <c r="J33" s="214">
        <v>0</v>
      </c>
    </row>
    <row r="34" spans="1:10" ht="15.75">
      <c r="A34" s="197">
        <v>42947</v>
      </c>
      <c r="B34" s="178" t="s">
        <v>319</v>
      </c>
      <c r="C34" s="192"/>
      <c r="D34" s="229" t="s">
        <v>318</v>
      </c>
      <c r="E34" s="226">
        <v>47317442</v>
      </c>
      <c r="F34" s="216"/>
      <c r="G34" s="216"/>
      <c r="H34" s="186"/>
      <c r="I34" s="223"/>
      <c r="J34" s="214">
        <v>2000</v>
      </c>
    </row>
    <row r="35" spans="2:10" ht="15">
      <c r="B35" s="222" t="s">
        <v>335</v>
      </c>
      <c r="C35" s="192"/>
      <c r="E35" s="224"/>
      <c r="F35" s="216"/>
      <c r="G35" s="216"/>
      <c r="H35" s="186"/>
      <c r="I35" s="230"/>
      <c r="J35" s="214"/>
    </row>
    <row r="36" spans="2:10" ht="57">
      <c r="B36" s="222" t="s">
        <v>341</v>
      </c>
      <c r="C36" s="192"/>
      <c r="E36" s="224"/>
      <c r="F36" s="216"/>
      <c r="G36" s="216"/>
      <c r="H36" s="186"/>
      <c r="I36" s="230"/>
      <c r="J36" s="214"/>
    </row>
    <row r="37" spans="1:10" ht="15.75">
      <c r="A37" s="197">
        <v>42947</v>
      </c>
      <c r="B37" s="178" t="s">
        <v>319</v>
      </c>
      <c r="C37" s="192"/>
      <c r="D37" s="229" t="s">
        <v>318</v>
      </c>
      <c r="E37" s="226">
        <v>47317443</v>
      </c>
      <c r="F37" s="216"/>
      <c r="G37" s="216"/>
      <c r="H37" s="186"/>
      <c r="I37" s="223"/>
      <c r="J37" s="214">
        <v>2000</v>
      </c>
    </row>
    <row r="38" spans="2:10" ht="15">
      <c r="B38" s="222" t="s">
        <v>329</v>
      </c>
      <c r="C38" s="192"/>
      <c r="E38" s="224"/>
      <c r="F38" s="216"/>
      <c r="G38" s="216"/>
      <c r="H38" s="186"/>
      <c r="I38" s="230"/>
      <c r="J38" s="214"/>
    </row>
    <row r="39" spans="2:10" ht="42.75">
      <c r="B39" s="222" t="s">
        <v>342</v>
      </c>
      <c r="C39" s="192"/>
      <c r="E39" s="224"/>
      <c r="F39" s="216"/>
      <c r="G39" s="216"/>
      <c r="H39" s="186"/>
      <c r="I39" s="230"/>
      <c r="J39" s="214"/>
    </row>
    <row r="40" spans="1:10" ht="15.75">
      <c r="A40" s="197">
        <v>42947</v>
      </c>
      <c r="B40" s="178" t="s">
        <v>319</v>
      </c>
      <c r="C40" s="192"/>
      <c r="D40" s="229" t="s">
        <v>318</v>
      </c>
      <c r="E40" s="224">
        <v>47317444</v>
      </c>
      <c r="F40" s="216"/>
      <c r="G40" s="216"/>
      <c r="H40" s="186"/>
      <c r="I40" s="230"/>
      <c r="J40" s="214">
        <v>1200</v>
      </c>
    </row>
    <row r="41" spans="2:10" ht="15">
      <c r="B41" s="231" t="s">
        <v>343</v>
      </c>
      <c r="C41" s="192"/>
      <c r="E41" s="224"/>
      <c r="F41" s="216"/>
      <c r="G41" s="216"/>
      <c r="H41" s="186"/>
      <c r="I41" s="230"/>
      <c r="J41" s="214"/>
    </row>
    <row r="42" spans="2:10" ht="42.75">
      <c r="B42" s="231" t="s">
        <v>344</v>
      </c>
      <c r="C42" s="192"/>
      <c r="E42" s="224"/>
      <c r="F42" s="216"/>
      <c r="G42" s="216"/>
      <c r="H42" s="186"/>
      <c r="I42" s="230"/>
      <c r="J42" s="214"/>
    </row>
    <row r="43" spans="1:10" ht="15.75">
      <c r="A43" s="197">
        <v>42947</v>
      </c>
      <c r="B43" s="178" t="s">
        <v>319</v>
      </c>
      <c r="C43" s="192"/>
      <c r="D43" s="229" t="s">
        <v>318</v>
      </c>
      <c r="E43" s="224">
        <v>47317283</v>
      </c>
      <c r="F43" s="216"/>
      <c r="G43" s="216"/>
      <c r="H43" s="186"/>
      <c r="I43" s="230"/>
      <c r="J43" s="214">
        <v>-2000</v>
      </c>
    </row>
    <row r="44" spans="2:10" ht="15">
      <c r="B44" s="231" t="s">
        <v>329</v>
      </c>
      <c r="C44" s="192"/>
      <c r="E44" s="224"/>
      <c r="F44" s="216"/>
      <c r="G44" s="216"/>
      <c r="H44" s="186"/>
      <c r="I44" s="230"/>
      <c r="J44" s="214"/>
    </row>
    <row r="45" spans="2:10" ht="42.75">
      <c r="B45" s="231" t="s">
        <v>348</v>
      </c>
      <c r="C45" s="192"/>
      <c r="E45" s="224"/>
      <c r="F45" s="216"/>
      <c r="G45" s="216"/>
      <c r="H45" s="186"/>
      <c r="I45" s="230"/>
      <c r="J45" s="214"/>
    </row>
    <row r="46" spans="2:10" ht="15.75">
      <c r="B46" s="232" t="s">
        <v>349</v>
      </c>
      <c r="C46" s="192"/>
      <c r="E46" s="224"/>
      <c r="F46" s="216"/>
      <c r="G46" s="216"/>
      <c r="H46" s="186"/>
      <c r="I46" s="230"/>
      <c r="J46" s="214"/>
    </row>
    <row r="47" spans="1:10" ht="15.75">
      <c r="A47" s="197">
        <v>42947</v>
      </c>
      <c r="B47" s="178" t="s">
        <v>351</v>
      </c>
      <c r="C47" s="192"/>
      <c r="D47" s="229" t="s">
        <v>318</v>
      </c>
      <c r="E47" s="224">
        <v>47317300</v>
      </c>
      <c r="F47" s="216"/>
      <c r="G47" s="216"/>
      <c r="H47" s="186"/>
      <c r="I47" s="230"/>
      <c r="J47" s="214">
        <v>1244.2</v>
      </c>
    </row>
    <row r="48" spans="2:10" ht="71.25">
      <c r="B48" s="231" t="s">
        <v>350</v>
      </c>
      <c r="C48" s="192"/>
      <c r="E48" s="224"/>
      <c r="F48" s="216"/>
      <c r="G48" s="216"/>
      <c r="H48" s="186"/>
      <c r="I48" s="230"/>
      <c r="J48" s="214"/>
    </row>
    <row r="49" spans="2:10" ht="15">
      <c r="B49" s="231"/>
      <c r="C49" s="192"/>
      <c r="E49" s="224"/>
      <c r="F49" s="216"/>
      <c r="G49" s="216"/>
      <c r="H49" s="186"/>
      <c r="I49" s="230"/>
      <c r="J49" s="214"/>
    </row>
    <row r="50" spans="1:10" ht="15.75">
      <c r="A50" s="197">
        <v>42947</v>
      </c>
      <c r="B50" s="178" t="s">
        <v>328</v>
      </c>
      <c r="C50" s="192"/>
      <c r="D50" s="229" t="s">
        <v>321</v>
      </c>
      <c r="E50" s="224">
        <v>8547</v>
      </c>
      <c r="F50" s="216"/>
      <c r="G50" s="216"/>
      <c r="H50" s="186"/>
      <c r="I50" s="214"/>
      <c r="J50" s="214">
        <v>202.5</v>
      </c>
    </row>
    <row r="51" spans="2:10" ht="15">
      <c r="B51" s="182" t="s">
        <v>320</v>
      </c>
      <c r="C51" s="192"/>
      <c r="E51" s="224"/>
      <c r="F51" s="216"/>
      <c r="G51" s="216"/>
      <c r="H51" s="186"/>
      <c r="I51" s="230"/>
      <c r="J51" s="214"/>
    </row>
    <row r="52" spans="2:10" ht="15">
      <c r="B52" s="222" t="s">
        <v>345</v>
      </c>
      <c r="C52" s="192"/>
      <c r="E52" s="224"/>
      <c r="F52" s="216"/>
      <c r="G52" s="216"/>
      <c r="H52" s="186"/>
      <c r="I52" s="230"/>
      <c r="J52" s="121"/>
    </row>
    <row r="53" spans="2:10" ht="15.75" thickBot="1">
      <c r="B53" s="182" t="s">
        <v>327</v>
      </c>
      <c r="E53" s="224"/>
      <c r="J53" s="233" t="e">
        <f>SUM(J18:J51)</f>
        <v>#REF!</v>
      </c>
    </row>
    <row r="54" ht="15.75" thickTop="1">
      <c r="E54" s="224"/>
    </row>
    <row r="55" ht="15">
      <c r="E55" s="224"/>
    </row>
    <row r="56" ht="15">
      <c r="E56" s="224"/>
    </row>
    <row r="57" ht="15">
      <c r="E57" s="224"/>
    </row>
    <row r="58" ht="15">
      <c r="E58" s="224"/>
    </row>
    <row r="59" ht="15">
      <c r="E59" s="224"/>
    </row>
    <row r="60" ht="15">
      <c r="E60" s="224"/>
    </row>
    <row r="61" spans="3:13" ht="15">
      <c r="C61" s="229"/>
      <c r="E61" s="224"/>
      <c r="F61" s="122"/>
      <c r="G61" s="122"/>
      <c r="H61" s="186"/>
      <c r="I61" s="216"/>
      <c r="M61" s="187"/>
    </row>
    <row r="62" spans="2:9" ht="15.75">
      <c r="B62" s="185"/>
      <c r="C62" s="189"/>
      <c r="E62" s="224"/>
      <c r="F62" s="122"/>
      <c r="G62" s="122"/>
      <c r="H62" s="186"/>
      <c r="I62" s="216"/>
    </row>
    <row r="63" spans="2:11" ht="15.75">
      <c r="B63" s="188"/>
      <c r="C63" s="189"/>
      <c r="E63" s="224"/>
      <c r="F63" s="122"/>
      <c r="G63" s="122"/>
      <c r="K63" s="187"/>
    </row>
    <row r="64" spans="2:11" ht="15.75">
      <c r="B64" s="185"/>
      <c r="C64" s="189"/>
      <c r="E64" s="224"/>
      <c r="F64" s="122"/>
      <c r="G64" s="122"/>
      <c r="H64" s="186"/>
      <c r="I64" s="216"/>
      <c r="K64" s="187"/>
    </row>
    <row r="65" spans="2:9" ht="15.75">
      <c r="B65" s="185"/>
      <c r="C65" s="190"/>
      <c r="E65" s="224"/>
      <c r="F65" s="122"/>
      <c r="G65" s="122"/>
      <c r="H65" s="186"/>
      <c r="I65" s="216"/>
    </row>
    <row r="66" spans="2:11" ht="15.75">
      <c r="B66" s="188"/>
      <c r="C66" s="229"/>
      <c r="E66" s="224"/>
      <c r="F66" s="122"/>
      <c r="G66" s="122"/>
      <c r="K66" s="187"/>
    </row>
    <row r="67" spans="3:11" ht="15">
      <c r="C67" s="229"/>
      <c r="E67" s="224"/>
      <c r="F67" s="122"/>
      <c r="G67" s="122"/>
      <c r="K67" s="187"/>
    </row>
    <row r="68" spans="3:11" ht="15">
      <c r="C68" s="229"/>
      <c r="F68" s="122"/>
      <c r="G68" s="122"/>
      <c r="H68" s="186"/>
      <c r="I68" s="216"/>
      <c r="K68" s="187"/>
    </row>
    <row r="69" spans="3:11" ht="15.75">
      <c r="C69" s="190"/>
      <c r="F69" s="122"/>
      <c r="G69" s="122"/>
      <c r="H69" s="186"/>
      <c r="I69" s="216"/>
      <c r="K69" s="187"/>
    </row>
    <row r="70" spans="2:7" ht="15.75">
      <c r="B70" s="188"/>
      <c r="C70" s="229"/>
      <c r="F70" s="122"/>
      <c r="G70" s="122"/>
    </row>
    <row r="71" spans="3:7" ht="15">
      <c r="C71" s="229"/>
      <c r="F71" s="122"/>
      <c r="G71" s="122"/>
    </row>
    <row r="72" spans="3:11" ht="15">
      <c r="C72" s="229"/>
      <c r="F72" s="122"/>
      <c r="G72" s="122"/>
      <c r="H72" s="186"/>
      <c r="I72" s="216"/>
      <c r="K72" s="187"/>
    </row>
    <row r="73" spans="3:7" ht="15.75">
      <c r="C73" s="176"/>
      <c r="D73" s="207"/>
      <c r="F73" s="122"/>
      <c r="G73" s="122"/>
    </row>
    <row r="74" spans="3:9" ht="15">
      <c r="C74" s="229"/>
      <c r="F74" s="122"/>
      <c r="G74" s="122"/>
      <c r="H74" s="186"/>
      <c r="I74" s="216"/>
    </row>
    <row r="75" ht="15.75">
      <c r="B75" s="188"/>
    </row>
    <row r="76" spans="3:9" ht="15.75">
      <c r="C76" s="188"/>
      <c r="F76" s="122"/>
      <c r="G76" s="122"/>
      <c r="H76" s="229"/>
      <c r="I76" s="192"/>
    </row>
    <row r="77" spans="2:10" ht="15">
      <c r="B77" s="121"/>
      <c r="H77" s="213"/>
      <c r="I77" s="214"/>
      <c r="J77" s="219"/>
    </row>
    <row r="78" spans="3:10" ht="15">
      <c r="C78" s="229"/>
      <c r="H78" s="186"/>
      <c r="I78" s="216"/>
      <c r="J78" s="191"/>
    </row>
    <row r="79" spans="2:10" ht="15.75">
      <c r="B79" s="188"/>
      <c r="C79" s="229"/>
      <c r="H79" s="186"/>
      <c r="I79" s="216"/>
      <c r="J79" s="191"/>
    </row>
    <row r="80" spans="3:10" ht="15">
      <c r="C80" s="229"/>
      <c r="H80" s="186"/>
      <c r="I80" s="216"/>
      <c r="J80" s="191"/>
    </row>
    <row r="81" spans="3:10" ht="15">
      <c r="C81" s="229"/>
      <c r="H81" s="186"/>
      <c r="I81" s="216"/>
      <c r="J81" s="191"/>
    </row>
    <row r="82" spans="3:10" ht="15">
      <c r="C82" s="229"/>
      <c r="E82" s="205"/>
      <c r="H82" s="186"/>
      <c r="I82" s="216"/>
      <c r="J82" s="191"/>
    </row>
    <row r="83" spans="2:10" ht="15.75">
      <c r="B83" s="185"/>
      <c r="C83" s="229"/>
      <c r="E83" s="205"/>
      <c r="H83" s="186"/>
      <c r="I83" s="216"/>
      <c r="J83" s="191"/>
    </row>
    <row r="84" spans="2:10" ht="15.75">
      <c r="B84" s="185"/>
      <c r="C84" s="229"/>
      <c r="E84" s="205"/>
      <c r="H84" s="186"/>
      <c r="I84" s="216"/>
      <c r="J84" s="191"/>
    </row>
    <row r="85" spans="2:10" ht="15.75">
      <c r="B85" s="185"/>
      <c r="C85" s="229"/>
      <c r="E85" s="205"/>
      <c r="H85" s="186"/>
      <c r="I85" s="216"/>
      <c r="J85" s="191"/>
    </row>
    <row r="86" spans="2:10" ht="15.75">
      <c r="B86" s="185"/>
      <c r="C86" s="229"/>
      <c r="E86" s="205"/>
      <c r="H86" s="186"/>
      <c r="I86" s="216"/>
      <c r="J86" s="191"/>
    </row>
    <row r="87" spans="2:10" ht="15.75">
      <c r="B87" s="185"/>
      <c r="C87" s="189"/>
      <c r="E87" s="205"/>
      <c r="H87" s="186"/>
      <c r="I87" s="216"/>
      <c r="J87" s="191"/>
    </row>
    <row r="88" spans="2:10" ht="15.75">
      <c r="B88" s="185"/>
      <c r="C88" s="189"/>
      <c r="E88" s="205"/>
      <c r="H88" s="186"/>
      <c r="I88" s="216"/>
      <c r="J88" s="191"/>
    </row>
    <row r="89" spans="2:10" ht="15.75">
      <c r="B89" s="185"/>
      <c r="C89" s="189"/>
      <c r="E89" s="205"/>
      <c r="H89" s="186"/>
      <c r="I89" s="216"/>
      <c r="J89" s="191"/>
    </row>
    <row r="90" spans="2:10" ht="15.75">
      <c r="B90" s="185"/>
      <c r="C90" s="189"/>
      <c r="E90" s="205"/>
      <c r="H90" s="186"/>
      <c r="I90" s="216"/>
      <c r="J90" s="191"/>
    </row>
    <row r="91" spans="2:10" ht="15.75">
      <c r="B91" s="185"/>
      <c r="C91" s="229"/>
      <c r="E91" s="205"/>
      <c r="H91" s="186"/>
      <c r="I91" s="216"/>
      <c r="J91" s="191"/>
    </row>
    <row r="92" spans="2:10" ht="15.75">
      <c r="B92" s="185"/>
      <c r="C92" s="229"/>
      <c r="E92" s="205"/>
      <c r="H92" s="186"/>
      <c r="I92" s="216"/>
      <c r="J92" s="191"/>
    </row>
    <row r="93" spans="2:10" ht="15.75">
      <c r="B93" s="185"/>
      <c r="C93" s="189"/>
      <c r="E93" s="205"/>
      <c r="H93" s="186"/>
      <c r="I93" s="216"/>
      <c r="J93" s="191"/>
    </row>
    <row r="94" spans="2:10" ht="15.75">
      <c r="B94" s="185"/>
      <c r="H94" s="186"/>
      <c r="I94" s="216"/>
      <c r="J94" s="191"/>
    </row>
    <row r="95" spans="2:10" ht="15.75">
      <c r="B95" s="228"/>
      <c r="C95" s="192"/>
      <c r="F95" s="216"/>
      <c r="G95" s="216"/>
      <c r="H95" s="186"/>
      <c r="I95" s="216"/>
      <c r="J95" s="214"/>
    </row>
    <row r="96" spans="2:10" ht="15.75">
      <c r="B96" s="188"/>
      <c r="C96" s="192"/>
      <c r="F96" s="216"/>
      <c r="G96" s="216"/>
      <c r="H96" s="213"/>
      <c r="I96" s="214"/>
      <c r="J96" s="214"/>
    </row>
    <row r="97" spans="3:10" ht="15">
      <c r="C97" s="192"/>
      <c r="F97" s="216"/>
      <c r="G97" s="216"/>
      <c r="H97" s="213"/>
      <c r="I97" s="214"/>
      <c r="J97" s="214"/>
    </row>
    <row r="98" spans="3:10" ht="15">
      <c r="C98" s="192"/>
      <c r="F98" s="216"/>
      <c r="G98" s="216"/>
      <c r="H98" s="213"/>
      <c r="I98" s="214"/>
      <c r="J98" s="214"/>
    </row>
    <row r="99" spans="3:10" ht="15">
      <c r="C99" s="229"/>
      <c r="H99" s="186"/>
      <c r="I99" s="216"/>
      <c r="J99" s="191"/>
    </row>
    <row r="100" spans="2:10" ht="15.75">
      <c r="B100" s="188"/>
      <c r="C100" s="229"/>
      <c r="H100" s="186"/>
      <c r="I100" s="216"/>
      <c r="J100" s="191"/>
    </row>
    <row r="101" spans="3:10" ht="15">
      <c r="C101" s="229"/>
      <c r="H101" s="186"/>
      <c r="I101" s="216"/>
      <c r="J101" s="191"/>
    </row>
    <row r="102" spans="3:10" ht="15">
      <c r="C102" s="229"/>
      <c r="J102" s="191"/>
    </row>
    <row r="103" spans="3:10" ht="15">
      <c r="C103" s="229"/>
      <c r="J103" s="191"/>
    </row>
    <row r="104" spans="2:10" ht="15.75">
      <c r="B104" s="188"/>
      <c r="C104" s="229"/>
      <c r="J104" s="191"/>
    </row>
    <row r="105" spans="3:10" ht="15">
      <c r="C105" s="229"/>
      <c r="J105" s="191"/>
    </row>
    <row r="106" spans="3:10" ht="15">
      <c r="C106" s="229"/>
      <c r="J106" s="191"/>
    </row>
    <row r="107" spans="3:10" ht="15">
      <c r="C107" s="229"/>
      <c r="J107" s="191"/>
    </row>
    <row r="109" spans="2:7" ht="15.75">
      <c r="B109" s="178"/>
      <c r="C109" s="229"/>
      <c r="F109" s="122"/>
      <c r="G109" s="122"/>
    </row>
    <row r="110" spans="3:7" ht="15">
      <c r="C110" s="229"/>
      <c r="F110" s="122"/>
      <c r="G110" s="122"/>
    </row>
    <row r="111" ht="15">
      <c r="E111" s="205"/>
    </row>
    <row r="112" spans="2:5" ht="15.75">
      <c r="B112" s="188"/>
      <c r="E112" s="205"/>
    </row>
    <row r="113" ht="15">
      <c r="E113" s="205"/>
    </row>
    <row r="114" spans="3:7" ht="15">
      <c r="C114" s="229"/>
      <c r="E114" s="205"/>
      <c r="F114" s="122"/>
      <c r="G114" s="122"/>
    </row>
    <row r="115" spans="3:7" ht="15">
      <c r="C115" s="229"/>
      <c r="E115" s="205"/>
      <c r="F115" s="122"/>
      <c r="G115" s="122"/>
    </row>
    <row r="116" spans="2:7" ht="15.75">
      <c r="B116" s="188"/>
      <c r="C116" s="229"/>
      <c r="F116" s="122"/>
      <c r="G116" s="122"/>
    </row>
    <row r="117" spans="3:7" ht="15">
      <c r="C117" s="229"/>
      <c r="E117" s="205"/>
      <c r="F117" s="122"/>
      <c r="G117" s="122"/>
    </row>
    <row r="118" spans="3:7" ht="15">
      <c r="C118" s="229"/>
      <c r="F118" s="122"/>
      <c r="G118" s="122"/>
    </row>
    <row r="119" spans="3:10" ht="15">
      <c r="C119" s="229"/>
      <c r="J119" s="191"/>
    </row>
    <row r="120" spans="3:10" ht="15">
      <c r="C120" s="229"/>
      <c r="J120" s="191"/>
    </row>
    <row r="121" spans="3:10" ht="15">
      <c r="C121" s="229"/>
      <c r="J121" s="191"/>
    </row>
    <row r="122" spans="3:10" ht="15">
      <c r="C122" s="229"/>
      <c r="J122" s="191"/>
    </row>
    <row r="123" spans="2:10" ht="15.75">
      <c r="B123" s="188"/>
      <c r="C123" s="229"/>
      <c r="J123" s="191"/>
    </row>
    <row r="124" spans="3:10" ht="15">
      <c r="C124" s="229"/>
      <c r="J124" s="191"/>
    </row>
    <row r="125" spans="3:10" ht="15">
      <c r="C125" s="229"/>
      <c r="J125" s="191"/>
    </row>
    <row r="126" spans="3:10" ht="15">
      <c r="C126" s="229"/>
      <c r="J126" s="191"/>
    </row>
    <row r="127" spans="3:10" ht="15">
      <c r="C127" s="229"/>
      <c r="J127" s="191"/>
    </row>
    <row r="128" spans="3:10" ht="15">
      <c r="C128" s="229"/>
      <c r="J128" s="191"/>
    </row>
    <row r="129" spans="3:10" ht="15">
      <c r="C129" s="229"/>
      <c r="J129" s="191"/>
    </row>
    <row r="130" spans="2:10" ht="15">
      <c r="B130" s="229"/>
      <c r="C130" s="229"/>
      <c r="J130" s="191"/>
    </row>
    <row r="131" spans="3:10" ht="15">
      <c r="C131" s="229"/>
      <c r="J131" s="191"/>
    </row>
    <row r="132" spans="3:10" ht="15">
      <c r="C132" s="229"/>
      <c r="J132" s="191"/>
    </row>
    <row r="133" spans="3:10" ht="15">
      <c r="C133" s="229"/>
      <c r="J133" s="191"/>
    </row>
    <row r="134" spans="3:10" ht="15">
      <c r="C134" s="229"/>
      <c r="J134" s="191"/>
    </row>
    <row r="135" spans="3:10" ht="15">
      <c r="C135" s="229"/>
      <c r="H135" s="186"/>
      <c r="I135" s="216"/>
      <c r="J135" s="191"/>
    </row>
    <row r="136" spans="2:10" ht="15.75">
      <c r="B136" s="188"/>
      <c r="C136" s="229"/>
      <c r="H136" s="186"/>
      <c r="I136" s="216"/>
      <c r="J136" s="191"/>
    </row>
    <row r="137" spans="3:10" ht="15">
      <c r="C137" s="229"/>
      <c r="H137" s="186"/>
      <c r="I137" s="216"/>
      <c r="J137" s="191"/>
    </row>
    <row r="138" spans="3:10" ht="15">
      <c r="C138" s="229"/>
      <c r="H138" s="186"/>
      <c r="I138" s="216"/>
      <c r="J138" s="191"/>
    </row>
    <row r="139" spans="3:10" ht="15">
      <c r="C139" s="229"/>
      <c r="H139" s="186"/>
      <c r="I139" s="216"/>
      <c r="J139" s="191"/>
    </row>
    <row r="140" spans="3:10" ht="15">
      <c r="C140" s="229"/>
      <c r="E140" s="205"/>
      <c r="H140" s="186"/>
      <c r="I140" s="216"/>
      <c r="J140" s="191"/>
    </row>
    <row r="141" spans="2:10" ht="15.75">
      <c r="B141" s="185"/>
      <c r="C141" s="229"/>
      <c r="E141" s="205"/>
      <c r="H141" s="186"/>
      <c r="I141" s="216"/>
      <c r="J141" s="191"/>
    </row>
    <row r="142" spans="2:5" ht="15.75">
      <c r="B142" s="185"/>
      <c r="C142" s="229"/>
      <c r="E142" s="205"/>
    </row>
    <row r="143" spans="2:5" ht="15.75">
      <c r="B143" s="185"/>
      <c r="C143" s="229"/>
      <c r="E143" s="205"/>
    </row>
    <row r="144" spans="2:5" ht="15.75">
      <c r="B144" s="185"/>
      <c r="C144" s="189"/>
      <c r="E144" s="205"/>
    </row>
    <row r="145" spans="2:10" ht="15.75">
      <c r="B145" s="185"/>
      <c r="C145" s="229"/>
      <c r="E145" s="205"/>
      <c r="J145" s="191"/>
    </row>
    <row r="146" spans="2:10" ht="15">
      <c r="B146" s="229"/>
      <c r="C146" s="229"/>
      <c r="J146" s="191"/>
    </row>
    <row r="147" spans="3:10" ht="15">
      <c r="C147" s="229"/>
      <c r="E147" s="205"/>
      <c r="J147" s="191"/>
    </row>
    <row r="148" spans="2:10" ht="15.75">
      <c r="B148" s="188"/>
      <c r="C148" s="229"/>
      <c r="E148" s="205"/>
      <c r="H148" s="186"/>
      <c r="I148" s="216"/>
      <c r="J148" s="191"/>
    </row>
    <row r="149" spans="3:10" ht="15">
      <c r="C149" s="229"/>
      <c r="J149" s="191"/>
    </row>
    <row r="150" spans="3:10" ht="15">
      <c r="C150" s="229"/>
      <c r="H150" s="186"/>
      <c r="I150" s="216"/>
      <c r="J150" s="191"/>
    </row>
    <row r="151" spans="3:10" ht="15">
      <c r="C151" s="229"/>
      <c r="H151" s="186"/>
      <c r="I151" s="216"/>
      <c r="J151" s="191"/>
    </row>
    <row r="152" spans="3:10" ht="15">
      <c r="C152" s="229"/>
      <c r="E152" s="205"/>
      <c r="J152" s="191"/>
    </row>
    <row r="153" spans="2:10" ht="15.75">
      <c r="B153" s="188"/>
      <c r="C153" s="229"/>
      <c r="E153" s="205"/>
      <c r="J153" s="191"/>
    </row>
    <row r="154" spans="3:10" ht="15">
      <c r="C154" s="229"/>
      <c r="E154" s="205"/>
      <c r="J154" s="191"/>
    </row>
    <row r="155" spans="3:10" ht="15">
      <c r="C155" s="229"/>
      <c r="E155" s="205"/>
      <c r="J155" s="191"/>
    </row>
    <row r="156" spans="3:10" ht="15">
      <c r="C156" s="229"/>
      <c r="E156" s="205"/>
      <c r="J156" s="191"/>
    </row>
    <row r="158" spans="2:7" ht="15.75">
      <c r="B158" s="178"/>
      <c r="C158" s="229"/>
      <c r="F158" s="122"/>
      <c r="G158" s="122"/>
    </row>
    <row r="159" spans="3:7" ht="15">
      <c r="C159" s="229"/>
      <c r="F159" s="122"/>
      <c r="G159" s="122"/>
    </row>
    <row r="160" ht="15">
      <c r="E160" s="205"/>
    </row>
    <row r="161" spans="2:5" ht="15.75">
      <c r="B161" s="188"/>
      <c r="E161" s="205"/>
    </row>
    <row r="162" ht="15">
      <c r="E162" s="205"/>
    </row>
    <row r="163" spans="3:7" ht="15">
      <c r="C163" s="229"/>
      <c r="E163" s="205"/>
      <c r="F163" s="122"/>
      <c r="G163" s="122"/>
    </row>
    <row r="164" spans="3:7" ht="15">
      <c r="C164" s="229"/>
      <c r="E164" s="205"/>
      <c r="F164" s="122"/>
      <c r="G164" s="122"/>
    </row>
    <row r="165" spans="2:7" ht="15.75">
      <c r="B165" s="188"/>
      <c r="C165" s="229"/>
      <c r="F165" s="122"/>
      <c r="G165" s="122"/>
    </row>
    <row r="166" spans="3:7" ht="15">
      <c r="C166" s="229"/>
      <c r="E166" s="205"/>
      <c r="F166" s="122"/>
      <c r="G166" s="122"/>
    </row>
    <row r="167" spans="3:7" ht="15">
      <c r="C167" s="229"/>
      <c r="F167" s="122"/>
      <c r="G167" s="122"/>
    </row>
    <row r="168" spans="3:9" ht="15">
      <c r="C168" s="229"/>
      <c r="F168" s="122"/>
      <c r="G168" s="122"/>
      <c r="H168" s="186"/>
      <c r="I168" s="216"/>
    </row>
    <row r="169" spans="3:7" ht="15">
      <c r="C169" s="229"/>
      <c r="F169" s="122"/>
      <c r="G169" s="122"/>
    </row>
    <row r="170" spans="2:7" ht="15.75">
      <c r="B170" s="188"/>
      <c r="C170" s="228"/>
      <c r="D170" s="269"/>
      <c r="E170" s="269"/>
      <c r="F170" s="122"/>
      <c r="G170" s="122"/>
    </row>
    <row r="171" spans="2:13" ht="15.75">
      <c r="B171" s="212"/>
      <c r="C171" s="215"/>
      <c r="G171" s="184"/>
      <c r="H171" s="221"/>
      <c r="I171" s="191"/>
      <c r="J171" s="121"/>
      <c r="M171" s="187"/>
    </row>
    <row r="172" spans="3:10" ht="15.75">
      <c r="C172" s="215"/>
      <c r="D172" s="220"/>
      <c r="G172" s="184"/>
      <c r="H172" s="221"/>
      <c r="I172" s="191"/>
      <c r="J172" s="121"/>
    </row>
    <row r="173" spans="3:10" ht="15.75">
      <c r="C173" s="215"/>
      <c r="D173" s="220"/>
      <c r="G173" s="184"/>
      <c r="H173" s="221"/>
      <c r="I173" s="191"/>
      <c r="J173" s="121"/>
    </row>
    <row r="174" spans="3:7" ht="15">
      <c r="C174" s="229"/>
      <c r="F174" s="122"/>
      <c r="G174" s="122"/>
    </row>
    <row r="175" spans="2:10" ht="15.75">
      <c r="B175" s="188"/>
      <c r="H175" s="229"/>
      <c r="I175" s="192"/>
      <c r="J175" s="187"/>
    </row>
    <row r="176" spans="3:7" ht="15">
      <c r="C176" s="229"/>
      <c r="F176" s="122"/>
      <c r="G176" s="122"/>
    </row>
    <row r="177" spans="3:7" ht="15">
      <c r="C177" s="229"/>
      <c r="F177" s="122"/>
      <c r="G177" s="122"/>
    </row>
    <row r="178" spans="3:7" ht="15">
      <c r="C178" s="229"/>
      <c r="F178" s="122"/>
      <c r="G178" s="122"/>
    </row>
    <row r="179" spans="3:7" ht="15">
      <c r="C179" s="229"/>
      <c r="F179" s="122"/>
      <c r="G179" s="122"/>
    </row>
    <row r="180" spans="2:7" ht="15.75">
      <c r="B180" s="188"/>
      <c r="C180" s="229"/>
      <c r="D180" s="269"/>
      <c r="E180" s="269"/>
      <c r="F180" s="122"/>
      <c r="G180" s="122"/>
    </row>
    <row r="181" spans="2:10" ht="15">
      <c r="B181" s="212"/>
      <c r="G181" s="184"/>
      <c r="H181" s="221"/>
      <c r="I181" s="191"/>
      <c r="J181" s="121"/>
    </row>
    <row r="182" spans="7:10" ht="15">
      <c r="G182" s="184"/>
      <c r="H182" s="221"/>
      <c r="I182" s="191"/>
      <c r="J182" s="121"/>
    </row>
    <row r="183" spans="3:7" ht="15">
      <c r="C183" s="229"/>
      <c r="F183" s="122"/>
      <c r="G183" s="122"/>
    </row>
    <row r="184" spans="3:7" ht="15">
      <c r="C184" s="229"/>
      <c r="F184" s="122"/>
      <c r="G184" s="122"/>
    </row>
    <row r="185" spans="2:7" ht="15.75">
      <c r="B185" s="188"/>
      <c r="C185" s="229"/>
      <c r="F185" s="122"/>
      <c r="G185" s="122"/>
    </row>
    <row r="186" spans="3:7" ht="15">
      <c r="C186" s="229"/>
      <c r="F186" s="122"/>
      <c r="G186" s="122"/>
    </row>
    <row r="187" spans="3:7" ht="15">
      <c r="C187" s="229"/>
      <c r="F187" s="122"/>
      <c r="G187" s="122"/>
    </row>
    <row r="188" spans="3:7" ht="15">
      <c r="C188" s="229"/>
      <c r="F188" s="122"/>
      <c r="G188" s="122"/>
    </row>
    <row r="189" spans="3:7" ht="15">
      <c r="C189" s="229"/>
      <c r="F189" s="122"/>
      <c r="G189" s="122"/>
    </row>
    <row r="190" ht="15.75">
      <c r="B190" s="188"/>
    </row>
    <row r="191" ht="15">
      <c r="B191" s="121"/>
    </row>
    <row r="192" spans="3:7" ht="15">
      <c r="C192" s="229"/>
      <c r="F192" s="122"/>
      <c r="G192" s="122"/>
    </row>
    <row r="193" spans="8:10" ht="15">
      <c r="H193" s="229"/>
      <c r="I193" s="192"/>
      <c r="J193" s="121"/>
    </row>
    <row r="194" spans="2:7" ht="15">
      <c r="B194" s="121"/>
      <c r="C194" s="229"/>
      <c r="F194" s="122"/>
      <c r="G194" s="122"/>
    </row>
    <row r="195" ht="15">
      <c r="B195" s="229"/>
    </row>
    <row r="196" spans="3:7" ht="15">
      <c r="C196" s="229"/>
      <c r="F196" s="122"/>
      <c r="G196" s="122"/>
    </row>
    <row r="197" spans="3:7" ht="15">
      <c r="C197" s="229"/>
      <c r="F197" s="122"/>
      <c r="G197" s="122"/>
    </row>
    <row r="198" ht="15">
      <c r="B198" s="229"/>
    </row>
    <row r="205" ht="15">
      <c r="J205" s="193"/>
    </row>
    <row r="206" ht="15">
      <c r="J206" s="193"/>
    </row>
    <row r="207" ht="15">
      <c r="J207" s="193"/>
    </row>
    <row r="208" ht="15">
      <c r="J208" s="193"/>
    </row>
    <row r="209" ht="15">
      <c r="J209" s="193"/>
    </row>
    <row r="210" ht="15">
      <c r="J210" s="193"/>
    </row>
    <row r="211" spans="2:10" ht="15">
      <c r="B211" s="194"/>
      <c r="J211" s="193"/>
    </row>
    <row r="212" ht="15">
      <c r="J212" s="193"/>
    </row>
    <row r="214" ht="15">
      <c r="J214" s="193"/>
    </row>
    <row r="216" ht="15">
      <c r="J216" s="191"/>
    </row>
    <row r="217" ht="15">
      <c r="J217" s="191"/>
    </row>
    <row r="220" ht="15">
      <c r="J220" s="187"/>
    </row>
    <row r="223" ht="15">
      <c r="J223" s="193"/>
    </row>
    <row r="224" ht="15">
      <c r="J224" s="191"/>
    </row>
    <row r="225" ht="15">
      <c r="J225" s="191"/>
    </row>
    <row r="226" ht="15">
      <c r="J226" s="191"/>
    </row>
    <row r="227" ht="15">
      <c r="J227" s="191"/>
    </row>
    <row r="229" ht="15">
      <c r="J229" s="191"/>
    </row>
    <row r="230" ht="15">
      <c r="J230" s="191"/>
    </row>
    <row r="231" ht="15">
      <c r="J231" s="191"/>
    </row>
    <row r="232" ht="15">
      <c r="J232" s="193"/>
    </row>
    <row r="233" ht="15">
      <c r="J233" s="191"/>
    </row>
    <row r="234" ht="15">
      <c r="J234" s="191"/>
    </row>
    <row r="236" ht="15">
      <c r="J236" s="191"/>
    </row>
    <row r="237" ht="15">
      <c r="J237" s="191"/>
    </row>
    <row r="239" ht="15">
      <c r="J239" s="191"/>
    </row>
    <row r="240" ht="15">
      <c r="J240" s="191"/>
    </row>
    <row r="242" ht="15">
      <c r="J242" s="191"/>
    </row>
    <row r="244" ht="15">
      <c r="J244" s="191"/>
    </row>
    <row r="245" ht="15">
      <c r="J245" s="191"/>
    </row>
    <row r="246" ht="15">
      <c r="J246" s="191"/>
    </row>
    <row r="247" ht="15">
      <c r="J247" s="191"/>
    </row>
    <row r="248" ht="15">
      <c r="J248" s="191"/>
    </row>
    <row r="249" ht="15">
      <c r="J249" s="191"/>
    </row>
    <row r="250" ht="15">
      <c r="J250" s="191"/>
    </row>
    <row r="251" ht="15">
      <c r="J251" s="191"/>
    </row>
    <row r="252" ht="15">
      <c r="J252" s="191"/>
    </row>
    <row r="253" ht="15">
      <c r="J253" s="191"/>
    </row>
    <row r="254" ht="15">
      <c r="J254" s="191"/>
    </row>
    <row r="255" ht="15">
      <c r="J255" s="191"/>
    </row>
    <row r="256" ht="15">
      <c r="J256" s="191"/>
    </row>
    <row r="257" ht="15">
      <c r="J257" s="191"/>
    </row>
    <row r="258" ht="15">
      <c r="J258" s="191"/>
    </row>
    <row r="259" ht="15">
      <c r="J259" s="191"/>
    </row>
    <row r="260" ht="15">
      <c r="J260" s="191"/>
    </row>
    <row r="261" ht="15">
      <c r="J261" s="191"/>
    </row>
    <row r="262" ht="15">
      <c r="J262" s="191"/>
    </row>
    <row r="263" ht="15">
      <c r="J263" s="191"/>
    </row>
    <row r="279" spans="1:13" s="181" customFormat="1" ht="15">
      <c r="A279" s="197"/>
      <c r="B279" s="182"/>
      <c r="C279" s="121"/>
      <c r="D279" s="229"/>
      <c r="E279" s="204"/>
      <c r="F279" s="121"/>
      <c r="G279" s="121"/>
      <c r="H279" s="195"/>
      <c r="I279" s="225"/>
      <c r="K279" s="121"/>
      <c r="L279" s="121"/>
      <c r="M279" s="121"/>
    </row>
    <row r="288" ht="15">
      <c r="J288" s="193"/>
    </row>
    <row r="289" ht="15">
      <c r="J289" s="193"/>
    </row>
    <row r="290" ht="15">
      <c r="J290" s="193"/>
    </row>
    <row r="291" ht="15">
      <c r="J291" s="193"/>
    </row>
    <row r="292" ht="15">
      <c r="J292" s="193"/>
    </row>
    <row r="293" ht="15">
      <c r="J293" s="193"/>
    </row>
    <row r="294" spans="2:10" ht="15">
      <c r="B294" s="194"/>
      <c r="J294" s="193"/>
    </row>
    <row r="295" ht="15">
      <c r="J295" s="193"/>
    </row>
    <row r="297" ht="15">
      <c r="J297" s="193"/>
    </row>
    <row r="299" ht="15">
      <c r="J299" s="191"/>
    </row>
    <row r="300" ht="15">
      <c r="J300" s="191"/>
    </row>
    <row r="306" ht="15">
      <c r="J306" s="193"/>
    </row>
    <row r="307" ht="15">
      <c r="J307" s="191"/>
    </row>
    <row r="308" ht="15">
      <c r="J308" s="191"/>
    </row>
    <row r="309" ht="15">
      <c r="J309" s="191"/>
    </row>
    <row r="310" ht="15">
      <c r="J310" s="191"/>
    </row>
    <row r="312" ht="15">
      <c r="J312" s="191"/>
    </row>
    <row r="313" ht="15">
      <c r="J313" s="191"/>
    </row>
    <row r="314" ht="15">
      <c r="J314" s="191"/>
    </row>
    <row r="315" ht="15">
      <c r="J315" s="193"/>
    </row>
    <row r="316" ht="15">
      <c r="J316" s="191"/>
    </row>
    <row r="317" ht="15">
      <c r="J317" s="191"/>
    </row>
    <row r="319" ht="15">
      <c r="J319" s="191"/>
    </row>
    <row r="320" ht="15">
      <c r="J320" s="191"/>
    </row>
    <row r="322" ht="15">
      <c r="J322" s="191"/>
    </row>
    <row r="323" ht="15">
      <c r="J323" s="191"/>
    </row>
    <row r="325" ht="15">
      <c r="J325" s="191"/>
    </row>
    <row r="327" ht="15">
      <c r="J327" s="191"/>
    </row>
    <row r="328" ht="15">
      <c r="J328" s="191"/>
    </row>
    <row r="329" ht="15">
      <c r="J329" s="191"/>
    </row>
    <row r="330" ht="15">
      <c r="J330" s="191"/>
    </row>
    <row r="331" ht="15">
      <c r="J331" s="187"/>
    </row>
    <row r="332" ht="15">
      <c r="J332" s="191"/>
    </row>
    <row r="333" ht="15">
      <c r="J333" s="191"/>
    </row>
    <row r="334" ht="15">
      <c r="J334" s="191"/>
    </row>
    <row r="335" ht="15">
      <c r="J335" s="191"/>
    </row>
    <row r="336" ht="15">
      <c r="J336" s="191"/>
    </row>
    <row r="337" ht="15">
      <c r="J337" s="191"/>
    </row>
    <row r="338" ht="15">
      <c r="J338" s="191"/>
    </row>
    <row r="339" ht="15">
      <c r="J339" s="191"/>
    </row>
    <row r="340" ht="15">
      <c r="J340" s="191"/>
    </row>
    <row r="341" spans="8:10" ht="15">
      <c r="H341" s="186"/>
      <c r="I341" s="216"/>
      <c r="J341" s="191"/>
    </row>
    <row r="342" spans="8:10" ht="15">
      <c r="H342" s="186"/>
      <c r="I342" s="216"/>
      <c r="J342" s="191"/>
    </row>
    <row r="343" ht="15">
      <c r="J343" s="191"/>
    </row>
    <row r="344" ht="15">
      <c r="J344" s="191"/>
    </row>
    <row r="345" ht="15">
      <c r="J345" s="191"/>
    </row>
    <row r="346" ht="15">
      <c r="J346" s="191"/>
    </row>
    <row r="362" spans="1:13" s="181" customFormat="1" ht="15">
      <c r="A362" s="197"/>
      <c r="B362" s="182"/>
      <c r="C362" s="121"/>
      <c r="D362" s="229"/>
      <c r="E362" s="204"/>
      <c r="F362" s="121"/>
      <c r="G362" s="121"/>
      <c r="H362" s="195"/>
      <c r="I362" s="225"/>
      <c r="K362" s="121"/>
      <c r="L362" s="121"/>
      <c r="M362" s="121"/>
    </row>
    <row r="371" ht="15">
      <c r="J371" s="193"/>
    </row>
    <row r="372" ht="15">
      <c r="J372" s="193"/>
    </row>
    <row r="373" ht="15">
      <c r="J373" s="193"/>
    </row>
    <row r="374" ht="15">
      <c r="J374" s="193"/>
    </row>
    <row r="375" ht="15">
      <c r="J375" s="193"/>
    </row>
    <row r="376" ht="15">
      <c r="J376" s="193"/>
    </row>
    <row r="377" spans="2:10" ht="15">
      <c r="B377" s="194"/>
      <c r="J377" s="193"/>
    </row>
    <row r="378" ht="15">
      <c r="J378" s="193"/>
    </row>
    <row r="380" ht="15">
      <c r="J380" s="193"/>
    </row>
    <row r="382" ht="15">
      <c r="J382" s="191"/>
    </row>
    <row r="383" ht="15">
      <c r="J383" s="191"/>
    </row>
    <row r="389" ht="15">
      <c r="J389" s="193"/>
    </row>
    <row r="390" ht="15">
      <c r="J390" s="191"/>
    </row>
    <row r="391" ht="15">
      <c r="J391" s="191"/>
    </row>
    <row r="392" ht="15">
      <c r="J392" s="191"/>
    </row>
    <row r="393" ht="15">
      <c r="J393" s="191"/>
    </row>
    <row r="395" ht="15">
      <c r="J395" s="191"/>
    </row>
    <row r="396" ht="15">
      <c r="J396" s="191"/>
    </row>
    <row r="397" ht="15">
      <c r="J397" s="191"/>
    </row>
    <row r="398" ht="15">
      <c r="J398" s="193"/>
    </row>
    <row r="399" ht="15">
      <c r="J399" s="191"/>
    </row>
    <row r="400" ht="15">
      <c r="J400" s="191"/>
    </row>
    <row r="402" ht="15">
      <c r="J402" s="191"/>
    </row>
    <row r="403" ht="15">
      <c r="J403" s="191"/>
    </row>
    <row r="405" ht="15">
      <c r="J405" s="191"/>
    </row>
    <row r="406" ht="15">
      <c r="J406" s="191"/>
    </row>
    <row r="408" ht="15">
      <c r="J408" s="191"/>
    </row>
    <row r="410" ht="15">
      <c r="J410" s="191"/>
    </row>
    <row r="411" ht="15">
      <c r="J411" s="191"/>
    </row>
    <row r="412" ht="15">
      <c r="J412" s="191"/>
    </row>
    <row r="413" ht="15">
      <c r="J413" s="191"/>
    </row>
    <row r="414" ht="15">
      <c r="J414" s="191"/>
    </row>
    <row r="415" spans="2:10" ht="15">
      <c r="B415" s="196"/>
      <c r="J415" s="191"/>
    </row>
    <row r="416" ht="15">
      <c r="J416" s="191"/>
    </row>
    <row r="417" ht="15">
      <c r="J417" s="191"/>
    </row>
    <row r="418" ht="15">
      <c r="J418" s="191"/>
    </row>
    <row r="419" ht="15">
      <c r="J419" s="191"/>
    </row>
    <row r="420" ht="15">
      <c r="J420" s="191"/>
    </row>
    <row r="421" ht="15">
      <c r="J421" s="191"/>
    </row>
    <row r="422" ht="15">
      <c r="J422" s="191"/>
    </row>
    <row r="423" ht="15">
      <c r="J423" s="191"/>
    </row>
    <row r="424" spans="8:10" ht="15">
      <c r="H424" s="186"/>
      <c r="I424" s="216"/>
      <c r="J424" s="191"/>
    </row>
    <row r="425" spans="8:10" ht="15">
      <c r="H425" s="186"/>
      <c r="I425" s="216"/>
      <c r="J425" s="191"/>
    </row>
    <row r="426" ht="15">
      <c r="J426" s="191"/>
    </row>
    <row r="427" ht="15">
      <c r="J427" s="191"/>
    </row>
    <row r="428" ht="15">
      <c r="J428" s="191"/>
    </row>
    <row r="429" ht="15">
      <c r="J429" s="191"/>
    </row>
    <row r="434" spans="1:13" s="181" customFormat="1" ht="15">
      <c r="A434" s="197"/>
      <c r="B434" s="182"/>
      <c r="C434" s="121"/>
      <c r="D434" s="229"/>
      <c r="E434" s="204"/>
      <c r="F434" s="192"/>
      <c r="G434" s="192"/>
      <c r="H434" s="183"/>
      <c r="I434" s="184"/>
      <c r="K434" s="121"/>
      <c r="L434" s="121"/>
      <c r="M434" s="121"/>
    </row>
    <row r="445" spans="1:13" s="181" customFormat="1" ht="15">
      <c r="A445" s="197"/>
      <c r="B445" s="182"/>
      <c r="C445" s="121"/>
      <c r="D445" s="229"/>
      <c r="E445" s="204"/>
      <c r="F445" s="121"/>
      <c r="G445" s="121"/>
      <c r="H445" s="195"/>
      <c r="I445" s="225"/>
      <c r="K445" s="121"/>
      <c r="L445" s="121"/>
      <c r="M445" s="121"/>
    </row>
    <row r="454" ht="15">
      <c r="J454" s="193"/>
    </row>
    <row r="455" ht="15">
      <c r="J455" s="193"/>
    </row>
    <row r="456" ht="15">
      <c r="J456" s="193"/>
    </row>
    <row r="457" ht="15">
      <c r="J457" s="193"/>
    </row>
    <row r="458" ht="15">
      <c r="J458" s="193"/>
    </row>
    <row r="459" ht="15">
      <c r="J459" s="193"/>
    </row>
    <row r="460" spans="2:10" ht="15">
      <c r="B460" s="194"/>
      <c r="J460" s="193"/>
    </row>
    <row r="461" ht="15">
      <c r="J461" s="193"/>
    </row>
    <row r="463" spans="6:10" ht="15">
      <c r="F463" s="192"/>
      <c r="G463" s="192"/>
      <c r="J463" s="193"/>
    </row>
    <row r="464" spans="6:7" ht="15">
      <c r="F464" s="192"/>
      <c r="G464" s="192"/>
    </row>
    <row r="465" spans="6:10" ht="15">
      <c r="F465" s="192"/>
      <c r="G465" s="192"/>
      <c r="J465" s="191"/>
    </row>
    <row r="466" spans="6:10" ht="15">
      <c r="F466" s="192"/>
      <c r="G466" s="192"/>
      <c r="J466" s="191"/>
    </row>
    <row r="467" spans="6:7" ht="15">
      <c r="F467" s="192"/>
      <c r="G467" s="192"/>
    </row>
    <row r="468" spans="6:7" ht="15">
      <c r="F468" s="192"/>
      <c r="G468" s="192"/>
    </row>
    <row r="469" spans="6:7" ht="15">
      <c r="F469" s="192"/>
      <c r="G469" s="192"/>
    </row>
    <row r="470" spans="6:7" ht="15">
      <c r="F470" s="192"/>
      <c r="G470" s="192"/>
    </row>
    <row r="471" spans="6:7" ht="15">
      <c r="F471" s="192"/>
      <c r="G471" s="192"/>
    </row>
    <row r="472" spans="6:10" ht="15">
      <c r="F472" s="192"/>
      <c r="G472" s="192"/>
      <c r="J472" s="193"/>
    </row>
    <row r="473" spans="6:10" ht="15">
      <c r="F473" s="192"/>
      <c r="G473" s="192"/>
      <c r="J473" s="191"/>
    </row>
    <row r="474" spans="6:10" ht="15">
      <c r="F474" s="192"/>
      <c r="G474" s="192"/>
      <c r="J474" s="191"/>
    </row>
    <row r="475" spans="6:10" ht="15">
      <c r="F475" s="192"/>
      <c r="G475" s="192"/>
      <c r="J475" s="191"/>
    </row>
    <row r="476" spans="6:10" ht="15">
      <c r="F476" s="192"/>
      <c r="G476" s="192"/>
      <c r="J476" s="191"/>
    </row>
    <row r="477" spans="6:7" ht="15">
      <c r="F477" s="192"/>
      <c r="G477" s="192"/>
    </row>
    <row r="478" spans="6:10" ht="15">
      <c r="F478" s="192"/>
      <c r="G478" s="192"/>
      <c r="J478" s="191"/>
    </row>
    <row r="479" ht="15">
      <c r="J479" s="191"/>
    </row>
    <row r="480" ht="15">
      <c r="J480" s="191"/>
    </row>
    <row r="481" ht="15">
      <c r="J481" s="193"/>
    </row>
    <row r="482" ht="15">
      <c r="J482" s="191"/>
    </row>
    <row r="483" ht="15">
      <c r="J483" s="191"/>
    </row>
    <row r="485" ht="15">
      <c r="J485" s="191"/>
    </row>
    <row r="486" ht="15">
      <c r="J486" s="191"/>
    </row>
    <row r="488" ht="15">
      <c r="J488" s="191"/>
    </row>
    <row r="489" ht="15">
      <c r="J489" s="191"/>
    </row>
    <row r="491" ht="15">
      <c r="J491" s="191"/>
    </row>
    <row r="493" ht="15">
      <c r="J493" s="191"/>
    </row>
    <row r="494" ht="15">
      <c r="J494" s="191"/>
    </row>
    <row r="495" ht="15">
      <c r="J495" s="191"/>
    </row>
    <row r="496" ht="15">
      <c r="J496" s="191"/>
    </row>
    <row r="497" ht="15">
      <c r="J497" s="191"/>
    </row>
    <row r="498" ht="15">
      <c r="J498" s="191"/>
    </row>
    <row r="499" ht="15">
      <c r="J499" s="191"/>
    </row>
    <row r="500" ht="15">
      <c r="J500" s="191"/>
    </row>
    <row r="501" ht="15">
      <c r="J501" s="191"/>
    </row>
    <row r="502" ht="15">
      <c r="J502" s="191"/>
    </row>
    <row r="503" ht="15">
      <c r="J503" s="191"/>
    </row>
    <row r="504" ht="15">
      <c r="J504" s="191"/>
    </row>
    <row r="505" ht="15">
      <c r="J505" s="191"/>
    </row>
    <row r="506" ht="15">
      <c r="J506" s="191"/>
    </row>
    <row r="507" spans="8:10" ht="15">
      <c r="H507" s="186"/>
      <c r="I507" s="216"/>
      <c r="J507" s="191"/>
    </row>
    <row r="508" spans="8:10" ht="15">
      <c r="H508" s="186"/>
      <c r="I508" s="216"/>
      <c r="J508" s="191"/>
    </row>
    <row r="509" ht="15">
      <c r="J509" s="191"/>
    </row>
    <row r="510" ht="15">
      <c r="J510" s="191"/>
    </row>
    <row r="511" ht="15">
      <c r="J511" s="191"/>
    </row>
    <row r="528" spans="1:13" s="181" customFormat="1" ht="15">
      <c r="A528" s="197"/>
      <c r="B528" s="182"/>
      <c r="C528" s="121"/>
      <c r="D528" s="229"/>
      <c r="E528" s="204"/>
      <c r="F528" s="121"/>
      <c r="G528" s="121"/>
      <c r="H528" s="195"/>
      <c r="I528" s="225"/>
      <c r="K528" s="121"/>
      <c r="L528" s="121"/>
      <c r="M528" s="121"/>
    </row>
    <row r="537" ht="15">
      <c r="J537" s="193"/>
    </row>
    <row r="538" ht="15">
      <c r="J538" s="193"/>
    </row>
    <row r="539" ht="15">
      <c r="J539" s="193"/>
    </row>
    <row r="540" ht="15">
      <c r="J540" s="193"/>
    </row>
    <row r="541" ht="15">
      <c r="J541" s="193"/>
    </row>
    <row r="542" ht="15">
      <c r="J542" s="193"/>
    </row>
    <row r="543" spans="2:10" ht="15">
      <c r="B543" s="194"/>
      <c r="F543" s="192"/>
      <c r="G543" s="192"/>
      <c r="J543" s="193"/>
    </row>
    <row r="544" spans="6:10" ht="15">
      <c r="F544" s="192"/>
      <c r="G544" s="192"/>
      <c r="J544" s="193"/>
    </row>
    <row r="545" spans="6:7" ht="15">
      <c r="F545" s="192"/>
      <c r="G545" s="192"/>
    </row>
    <row r="546" spans="6:10" ht="15">
      <c r="F546" s="192"/>
      <c r="G546" s="192"/>
      <c r="J546" s="193"/>
    </row>
    <row r="547" spans="6:7" ht="15">
      <c r="F547" s="192"/>
      <c r="G547" s="192"/>
    </row>
    <row r="548" spans="6:10" ht="15">
      <c r="F548" s="192"/>
      <c r="G548" s="192"/>
      <c r="J548" s="191"/>
    </row>
    <row r="549" spans="6:10" ht="15">
      <c r="F549" s="192"/>
      <c r="G549" s="192"/>
      <c r="J549" s="191"/>
    </row>
    <row r="550" spans="6:7" ht="15">
      <c r="F550" s="192"/>
      <c r="G550" s="192"/>
    </row>
    <row r="555" ht="15">
      <c r="J555" s="193"/>
    </row>
    <row r="556" ht="15">
      <c r="J556" s="191"/>
    </row>
    <row r="557" ht="15">
      <c r="J557" s="191"/>
    </row>
    <row r="558" ht="15">
      <c r="J558" s="191"/>
    </row>
    <row r="559" ht="15">
      <c r="J559" s="191"/>
    </row>
    <row r="561" ht="15">
      <c r="J561" s="191"/>
    </row>
    <row r="562" ht="15">
      <c r="J562" s="191"/>
    </row>
    <row r="563" ht="15">
      <c r="J563" s="191"/>
    </row>
    <row r="564" ht="15">
      <c r="J564" s="193"/>
    </row>
    <row r="565" ht="15">
      <c r="J565" s="191"/>
    </row>
    <row r="566" ht="15">
      <c r="J566" s="191"/>
    </row>
    <row r="568" ht="15">
      <c r="J568" s="191"/>
    </row>
    <row r="569" ht="15">
      <c r="J569" s="191"/>
    </row>
    <row r="571" ht="15">
      <c r="J571" s="191"/>
    </row>
    <row r="572" ht="15">
      <c r="J572" s="191"/>
    </row>
    <row r="574" ht="15">
      <c r="J574" s="191"/>
    </row>
    <row r="576" ht="15">
      <c r="J576" s="191"/>
    </row>
    <row r="577" ht="15">
      <c r="J577" s="191"/>
    </row>
    <row r="578" ht="15">
      <c r="J578" s="191"/>
    </row>
    <row r="579" ht="15">
      <c r="J579" s="191"/>
    </row>
    <row r="580" ht="15">
      <c r="J580" s="191"/>
    </row>
    <row r="581" ht="15">
      <c r="J581" s="191"/>
    </row>
    <row r="582" ht="15">
      <c r="J582" s="191"/>
    </row>
    <row r="583" ht="15">
      <c r="J583" s="191"/>
    </row>
    <row r="584" ht="15">
      <c r="J584" s="191"/>
    </row>
    <row r="585" ht="15">
      <c r="J585" s="191"/>
    </row>
    <row r="586" ht="15">
      <c r="J586" s="191"/>
    </row>
    <row r="587" ht="15">
      <c r="J587" s="191"/>
    </row>
    <row r="588" ht="15">
      <c r="J588" s="191"/>
    </row>
    <row r="589" ht="15">
      <c r="J589" s="191"/>
    </row>
    <row r="590" spans="8:10" ht="15">
      <c r="H590" s="186"/>
      <c r="I590" s="216"/>
      <c r="J590" s="191"/>
    </row>
    <row r="591" spans="8:10" ht="15">
      <c r="H591" s="186"/>
      <c r="I591" s="216"/>
      <c r="J591" s="191"/>
    </row>
    <row r="592" ht="15">
      <c r="J592" s="191"/>
    </row>
    <row r="593" ht="15">
      <c r="J593" s="191"/>
    </row>
    <row r="594" ht="15">
      <c r="J594" s="191"/>
    </row>
    <row r="595" ht="15">
      <c r="J595" s="191"/>
    </row>
    <row r="611" spans="1:13" s="181" customFormat="1" ht="15">
      <c r="A611" s="197"/>
      <c r="B611" s="182"/>
      <c r="C611" s="121"/>
      <c r="D611" s="229"/>
      <c r="E611" s="204"/>
      <c r="F611" s="121"/>
      <c r="G611" s="121"/>
      <c r="H611" s="195"/>
      <c r="I611" s="225"/>
      <c r="K611" s="121"/>
      <c r="L611" s="121"/>
      <c r="M611" s="121"/>
    </row>
    <row r="620" ht="15">
      <c r="J620" s="193"/>
    </row>
    <row r="621" ht="15">
      <c r="J621" s="193"/>
    </row>
    <row r="622" ht="15">
      <c r="J622" s="193"/>
    </row>
    <row r="623" ht="15">
      <c r="J623" s="193"/>
    </row>
    <row r="624" ht="15">
      <c r="J624" s="193"/>
    </row>
    <row r="625" ht="15">
      <c r="J625" s="193"/>
    </row>
    <row r="626" spans="2:10" ht="15">
      <c r="B626" s="194"/>
      <c r="J626" s="193"/>
    </row>
    <row r="627" ht="15">
      <c r="J627" s="193"/>
    </row>
    <row r="629" ht="15">
      <c r="J629" s="193"/>
    </row>
    <row r="631" ht="15">
      <c r="J631" s="191"/>
    </row>
    <row r="632" ht="15">
      <c r="J632" s="191"/>
    </row>
    <row r="638" ht="15">
      <c r="J638" s="193"/>
    </row>
    <row r="639" ht="15">
      <c r="J639" s="191"/>
    </row>
    <row r="640" ht="15">
      <c r="J640" s="191"/>
    </row>
    <row r="641" ht="15">
      <c r="J641" s="191"/>
    </row>
    <row r="642" ht="15">
      <c r="J642" s="191"/>
    </row>
    <row r="644" ht="15">
      <c r="J644" s="191"/>
    </row>
    <row r="645" ht="15">
      <c r="J645" s="191"/>
    </row>
    <row r="646" ht="15">
      <c r="J646" s="191"/>
    </row>
    <row r="647" ht="15">
      <c r="J647" s="193"/>
    </row>
    <row r="648" ht="15">
      <c r="J648" s="191"/>
    </row>
    <row r="649" ht="15">
      <c r="J649" s="191"/>
    </row>
    <row r="651" ht="15">
      <c r="J651" s="191"/>
    </row>
    <row r="652" ht="15">
      <c r="J652" s="191"/>
    </row>
    <row r="654" ht="15">
      <c r="J654" s="191"/>
    </row>
    <row r="655" ht="15">
      <c r="J655" s="191"/>
    </row>
    <row r="657" ht="15">
      <c r="J657" s="191"/>
    </row>
    <row r="659" ht="15">
      <c r="J659" s="191"/>
    </row>
    <row r="660" ht="15">
      <c r="J660" s="191"/>
    </row>
    <row r="661" ht="15">
      <c r="J661" s="191"/>
    </row>
    <row r="662" ht="15">
      <c r="J662" s="191"/>
    </row>
    <row r="663" ht="15">
      <c r="J663" s="191"/>
    </row>
    <row r="664" ht="15">
      <c r="J664" s="191"/>
    </row>
    <row r="665" ht="15">
      <c r="J665" s="191"/>
    </row>
    <row r="666" ht="15">
      <c r="J666" s="191"/>
    </row>
    <row r="667" ht="15">
      <c r="J667" s="191"/>
    </row>
    <row r="668" ht="15">
      <c r="J668" s="191"/>
    </row>
    <row r="669" ht="15">
      <c r="J669" s="191"/>
    </row>
    <row r="670" ht="15">
      <c r="J670" s="191"/>
    </row>
    <row r="671" ht="15">
      <c r="J671" s="191"/>
    </row>
    <row r="672" ht="15">
      <c r="J672" s="191"/>
    </row>
    <row r="673" ht="15">
      <c r="J673" s="191"/>
    </row>
    <row r="674" spans="8:10" ht="15">
      <c r="H674" s="186"/>
      <c r="I674" s="216"/>
      <c r="J674" s="191"/>
    </row>
    <row r="675" spans="6:10" ht="15">
      <c r="F675" s="192"/>
      <c r="G675" s="192"/>
      <c r="J675" s="191"/>
    </row>
    <row r="676" spans="6:10" ht="15">
      <c r="F676" s="192"/>
      <c r="G676" s="192"/>
      <c r="J676" s="191"/>
    </row>
    <row r="677" spans="6:10" ht="15">
      <c r="F677" s="192"/>
      <c r="G677" s="192"/>
      <c r="J677" s="191"/>
    </row>
    <row r="678" spans="6:10" ht="15">
      <c r="F678" s="192"/>
      <c r="G678" s="192"/>
      <c r="J678" s="191"/>
    </row>
    <row r="679" spans="6:7" ht="15">
      <c r="F679" s="192"/>
      <c r="G679" s="192"/>
    </row>
    <row r="694" spans="1:13" s="181" customFormat="1" ht="15">
      <c r="A694" s="197"/>
      <c r="B694" s="182"/>
      <c r="C694" s="121"/>
      <c r="D694" s="229"/>
      <c r="E694" s="204"/>
      <c r="F694" s="121"/>
      <c r="G694" s="121"/>
      <c r="H694" s="195"/>
      <c r="I694" s="225"/>
      <c r="K694" s="121"/>
      <c r="L694" s="121"/>
      <c r="M694" s="121"/>
    </row>
    <row r="703" ht="15">
      <c r="J703" s="193"/>
    </row>
    <row r="704" ht="15">
      <c r="J704" s="193"/>
    </row>
    <row r="705" ht="15">
      <c r="J705" s="193"/>
    </row>
    <row r="706" ht="15">
      <c r="J706" s="193"/>
    </row>
    <row r="707" ht="15">
      <c r="J707" s="193"/>
    </row>
    <row r="708" ht="15">
      <c r="J708" s="193"/>
    </row>
    <row r="709" spans="2:10" ht="15">
      <c r="B709" s="194"/>
      <c r="F709" s="192"/>
      <c r="G709" s="192"/>
      <c r="J709" s="193"/>
    </row>
    <row r="710" spans="6:10" ht="15">
      <c r="F710" s="192"/>
      <c r="G710" s="192"/>
      <c r="J710" s="193"/>
    </row>
    <row r="711" spans="6:7" ht="15">
      <c r="F711" s="192"/>
      <c r="G711" s="192"/>
    </row>
    <row r="712" spans="6:10" ht="15">
      <c r="F712" s="192"/>
      <c r="G712" s="192"/>
      <c r="J712" s="193"/>
    </row>
    <row r="713" spans="6:7" ht="15">
      <c r="F713" s="192"/>
      <c r="G713" s="192"/>
    </row>
    <row r="714" spans="6:10" ht="15">
      <c r="F714" s="192"/>
      <c r="G714" s="192"/>
      <c r="J714" s="191"/>
    </row>
    <row r="715" spans="6:10" ht="15">
      <c r="F715" s="192"/>
      <c r="G715" s="192"/>
      <c r="J715" s="191"/>
    </row>
    <row r="716" spans="6:7" ht="15">
      <c r="F716" s="192"/>
      <c r="G716" s="192"/>
    </row>
    <row r="717" spans="6:7" ht="15">
      <c r="F717" s="192"/>
      <c r="G717" s="192"/>
    </row>
    <row r="721" ht="15">
      <c r="J721" s="193"/>
    </row>
    <row r="722" ht="15">
      <c r="J722" s="191"/>
    </row>
    <row r="723" ht="15">
      <c r="J723" s="191"/>
    </row>
    <row r="724" ht="15">
      <c r="J724" s="191"/>
    </row>
    <row r="725" ht="15">
      <c r="J725" s="191"/>
    </row>
    <row r="727" ht="15">
      <c r="J727" s="191"/>
    </row>
    <row r="728" ht="15">
      <c r="J728" s="191"/>
    </row>
    <row r="729" ht="15">
      <c r="J729" s="191"/>
    </row>
    <row r="730" ht="15">
      <c r="J730" s="193"/>
    </row>
    <row r="731" ht="15">
      <c r="J731" s="191"/>
    </row>
    <row r="732" ht="15">
      <c r="J732" s="191"/>
    </row>
    <row r="734" ht="15">
      <c r="J734" s="191"/>
    </row>
    <row r="735" ht="15">
      <c r="J735" s="191"/>
    </row>
    <row r="737" ht="15">
      <c r="J737" s="191"/>
    </row>
    <row r="738" ht="15">
      <c r="J738" s="191"/>
    </row>
    <row r="740" ht="15">
      <c r="J740" s="191"/>
    </row>
    <row r="742" ht="15">
      <c r="J742" s="191"/>
    </row>
    <row r="743" ht="15">
      <c r="J743" s="191"/>
    </row>
    <row r="744" ht="15">
      <c r="J744" s="191"/>
    </row>
    <row r="745" ht="15">
      <c r="J745" s="191"/>
    </row>
    <row r="746" ht="15">
      <c r="J746" s="191"/>
    </row>
    <row r="747" ht="15">
      <c r="J747" s="191"/>
    </row>
    <row r="748" ht="15">
      <c r="J748" s="191"/>
    </row>
    <row r="749" ht="15">
      <c r="J749" s="191"/>
    </row>
    <row r="750" ht="15">
      <c r="J750" s="191"/>
    </row>
    <row r="751" ht="15">
      <c r="J751" s="191"/>
    </row>
    <row r="752" ht="15">
      <c r="J752" s="191"/>
    </row>
    <row r="753" ht="15">
      <c r="J753" s="191"/>
    </row>
    <row r="754" ht="15">
      <c r="J754" s="191"/>
    </row>
    <row r="755" ht="15">
      <c r="J755" s="191"/>
    </row>
    <row r="756" spans="8:10" ht="15">
      <c r="H756" s="186"/>
      <c r="I756" s="216"/>
      <c r="J756" s="191"/>
    </row>
    <row r="757" spans="8:10" ht="15">
      <c r="H757" s="186"/>
      <c r="I757" s="216"/>
      <c r="J757" s="191"/>
    </row>
    <row r="758" ht="15">
      <c r="J758" s="191"/>
    </row>
    <row r="759" ht="15">
      <c r="J759" s="191"/>
    </row>
    <row r="760" spans="6:10" ht="15">
      <c r="F760" s="192"/>
      <c r="G760" s="192"/>
      <c r="J760" s="191"/>
    </row>
    <row r="761" spans="6:10" ht="15">
      <c r="F761" s="192"/>
      <c r="G761" s="192"/>
      <c r="J761" s="191"/>
    </row>
    <row r="762" spans="6:7" ht="15">
      <c r="F762" s="192"/>
      <c r="G762" s="192"/>
    </row>
    <row r="763" spans="6:7" ht="15">
      <c r="F763" s="192"/>
      <c r="G763" s="192"/>
    </row>
    <row r="764" spans="6:7" ht="15">
      <c r="F764" s="192"/>
      <c r="G764" s="192"/>
    </row>
    <row r="765" spans="6:7" ht="15">
      <c r="F765" s="192"/>
      <c r="G765" s="192"/>
    </row>
    <row r="766" spans="6:7" ht="15">
      <c r="F766" s="192"/>
      <c r="G766" s="192"/>
    </row>
    <row r="767" spans="6:7" ht="15">
      <c r="F767" s="192"/>
      <c r="G767" s="192"/>
    </row>
    <row r="777" spans="1:13" s="181" customFormat="1" ht="15">
      <c r="A777" s="197"/>
      <c r="B777" s="182"/>
      <c r="C777" s="121"/>
      <c r="D777" s="229"/>
      <c r="E777" s="204"/>
      <c r="F777" s="121"/>
      <c r="G777" s="121"/>
      <c r="H777" s="195"/>
      <c r="I777" s="225"/>
      <c r="K777" s="121"/>
      <c r="L777" s="121"/>
      <c r="M777" s="121"/>
    </row>
    <row r="785" spans="1:13" s="181" customFormat="1" ht="15">
      <c r="A785" s="197"/>
      <c r="B785" s="182"/>
      <c r="C785" s="121"/>
      <c r="D785" s="229"/>
      <c r="E785" s="204"/>
      <c r="F785" s="192"/>
      <c r="G785" s="192"/>
      <c r="H785" s="183"/>
      <c r="I785" s="184"/>
      <c r="K785" s="121"/>
      <c r="L785" s="121"/>
      <c r="M785" s="121"/>
    </row>
    <row r="786" spans="1:13" s="183" customFormat="1" ht="15">
      <c r="A786" s="197"/>
      <c r="B786" s="182"/>
      <c r="C786" s="121"/>
      <c r="D786" s="229"/>
      <c r="E786" s="204"/>
      <c r="F786" s="192"/>
      <c r="G786" s="192"/>
      <c r="I786" s="184"/>
      <c r="J786" s="181"/>
      <c r="K786" s="121"/>
      <c r="L786" s="121"/>
      <c r="M786" s="121"/>
    </row>
    <row r="787" spans="1:13" s="183" customFormat="1" ht="15">
      <c r="A787" s="197"/>
      <c r="B787" s="182"/>
      <c r="C787" s="121"/>
      <c r="D787" s="229"/>
      <c r="E787" s="204"/>
      <c r="F787" s="192"/>
      <c r="G787" s="192"/>
      <c r="I787" s="184"/>
      <c r="J787" s="181"/>
      <c r="K787" s="121"/>
      <c r="L787" s="121"/>
      <c r="M787" s="121"/>
    </row>
    <row r="788" spans="1:13" s="183" customFormat="1" ht="15">
      <c r="A788" s="197"/>
      <c r="B788" s="182"/>
      <c r="C788" s="121"/>
      <c r="D788" s="229"/>
      <c r="E788" s="204"/>
      <c r="F788" s="192"/>
      <c r="G788" s="192"/>
      <c r="I788" s="184"/>
      <c r="J788" s="181"/>
      <c r="K788" s="121"/>
      <c r="L788" s="121"/>
      <c r="M788" s="121"/>
    </row>
    <row r="789" spans="1:13" s="183" customFormat="1" ht="15">
      <c r="A789" s="197"/>
      <c r="B789" s="182"/>
      <c r="C789" s="121"/>
      <c r="D789" s="229"/>
      <c r="E789" s="204"/>
      <c r="F789" s="192"/>
      <c r="G789" s="192"/>
      <c r="I789" s="184"/>
      <c r="J789" s="181"/>
      <c r="K789" s="121"/>
      <c r="L789" s="121"/>
      <c r="M789" s="121"/>
    </row>
    <row r="790" spans="1:13" s="183" customFormat="1" ht="15">
      <c r="A790" s="197"/>
      <c r="B790" s="182"/>
      <c r="C790" s="121"/>
      <c r="D790" s="229"/>
      <c r="E790" s="204"/>
      <c r="F790" s="192"/>
      <c r="G790" s="192"/>
      <c r="I790" s="184"/>
      <c r="J790" s="181"/>
      <c r="K790" s="121"/>
      <c r="L790" s="121"/>
      <c r="M790" s="121"/>
    </row>
    <row r="791" spans="1:13" s="183" customFormat="1" ht="15">
      <c r="A791" s="197"/>
      <c r="B791" s="182"/>
      <c r="C791" s="121"/>
      <c r="D791" s="229"/>
      <c r="E791" s="204"/>
      <c r="F791" s="192"/>
      <c r="G791" s="192"/>
      <c r="I791" s="184"/>
      <c r="J791" s="181"/>
      <c r="K791" s="121"/>
      <c r="L791" s="121"/>
      <c r="M791" s="121"/>
    </row>
    <row r="792" spans="1:13" s="183" customFormat="1" ht="15">
      <c r="A792" s="197"/>
      <c r="B792" s="182"/>
      <c r="C792" s="121"/>
      <c r="D792" s="229"/>
      <c r="E792" s="204"/>
      <c r="F792" s="192"/>
      <c r="G792" s="192"/>
      <c r="I792" s="184"/>
      <c r="J792" s="181"/>
      <c r="K792" s="121"/>
      <c r="L792" s="121"/>
      <c r="M792" s="121"/>
    </row>
    <row r="793" spans="1:13" s="183" customFormat="1" ht="15">
      <c r="A793" s="197"/>
      <c r="B793" s="182"/>
      <c r="C793" s="121"/>
      <c r="D793" s="229"/>
      <c r="E793" s="204"/>
      <c r="F793" s="192"/>
      <c r="G793" s="192"/>
      <c r="I793" s="184"/>
      <c r="J793" s="181"/>
      <c r="K793" s="121"/>
      <c r="L793" s="121"/>
      <c r="M793" s="121"/>
    </row>
    <row r="794" spans="1:13" s="183" customFormat="1" ht="15">
      <c r="A794" s="197"/>
      <c r="B794" s="182"/>
      <c r="C794" s="121"/>
      <c r="D794" s="229"/>
      <c r="E794" s="204"/>
      <c r="F794" s="192"/>
      <c r="G794" s="192"/>
      <c r="I794" s="184"/>
      <c r="J794" s="181"/>
      <c r="K794" s="121"/>
      <c r="L794" s="121"/>
      <c r="M794" s="121"/>
    </row>
    <row r="795" spans="1:13" s="183" customFormat="1" ht="15">
      <c r="A795" s="197"/>
      <c r="B795" s="182"/>
      <c r="C795" s="121"/>
      <c r="D795" s="229"/>
      <c r="E795" s="204"/>
      <c r="F795" s="192"/>
      <c r="G795" s="192"/>
      <c r="I795" s="184"/>
      <c r="J795" s="181"/>
      <c r="K795" s="121"/>
      <c r="L795" s="121"/>
      <c r="M795" s="121"/>
    </row>
    <row r="796" spans="1:13" s="183" customFormat="1" ht="15">
      <c r="A796" s="197"/>
      <c r="B796" s="182"/>
      <c r="C796" s="121"/>
      <c r="D796" s="229"/>
      <c r="E796" s="204"/>
      <c r="F796" s="192"/>
      <c r="G796" s="192"/>
      <c r="I796" s="184"/>
      <c r="J796" s="181"/>
      <c r="K796" s="121"/>
      <c r="L796" s="121"/>
      <c r="M796" s="121"/>
    </row>
    <row r="797" spans="1:13" s="183" customFormat="1" ht="15">
      <c r="A797" s="197"/>
      <c r="B797" s="182"/>
      <c r="C797" s="121"/>
      <c r="D797" s="229"/>
      <c r="E797" s="204"/>
      <c r="F797" s="192"/>
      <c r="G797" s="192"/>
      <c r="I797" s="184"/>
      <c r="J797" s="181"/>
      <c r="K797" s="121"/>
      <c r="L797" s="121"/>
      <c r="M797" s="121"/>
    </row>
    <row r="798" spans="1:13" s="183" customFormat="1" ht="15">
      <c r="A798" s="197"/>
      <c r="B798" s="182"/>
      <c r="C798" s="121"/>
      <c r="D798" s="229"/>
      <c r="E798" s="204"/>
      <c r="F798" s="192"/>
      <c r="G798" s="192"/>
      <c r="I798" s="184"/>
      <c r="J798" s="181"/>
      <c r="K798" s="121"/>
      <c r="L798" s="121"/>
      <c r="M798" s="121"/>
    </row>
    <row r="799" spans="1:13" s="183" customFormat="1" ht="15">
      <c r="A799" s="197"/>
      <c r="B799" s="182"/>
      <c r="C799" s="121"/>
      <c r="D799" s="229"/>
      <c r="E799" s="204"/>
      <c r="F799" s="192"/>
      <c r="G799" s="192"/>
      <c r="I799" s="184"/>
      <c r="J799" s="181"/>
      <c r="K799" s="121"/>
      <c r="L799" s="121"/>
      <c r="M799" s="121"/>
    </row>
    <row r="800" spans="1:13" s="183" customFormat="1" ht="15">
      <c r="A800" s="197"/>
      <c r="B800" s="182"/>
      <c r="C800" s="121"/>
      <c r="D800" s="229"/>
      <c r="E800" s="204"/>
      <c r="F800" s="192"/>
      <c r="G800" s="192"/>
      <c r="I800" s="184"/>
      <c r="J800" s="181"/>
      <c r="K800" s="121"/>
      <c r="L800" s="121"/>
      <c r="M800" s="121"/>
    </row>
    <row r="801" spans="1:13" s="183" customFormat="1" ht="15">
      <c r="A801" s="197"/>
      <c r="B801" s="182"/>
      <c r="C801" s="121"/>
      <c r="D801" s="229"/>
      <c r="E801" s="204"/>
      <c r="F801" s="192"/>
      <c r="G801" s="192"/>
      <c r="I801" s="184"/>
      <c r="J801" s="181"/>
      <c r="K801" s="121"/>
      <c r="L801" s="121"/>
      <c r="M801" s="121"/>
    </row>
    <row r="802" spans="1:13" s="183" customFormat="1" ht="15">
      <c r="A802" s="197"/>
      <c r="B802" s="182"/>
      <c r="C802" s="121"/>
      <c r="D802" s="229"/>
      <c r="E802" s="204"/>
      <c r="F802" s="192"/>
      <c r="G802" s="192"/>
      <c r="I802" s="184"/>
      <c r="J802" s="181"/>
      <c r="K802" s="121"/>
      <c r="L802" s="121"/>
      <c r="M802" s="121"/>
    </row>
    <row r="803" spans="1:13" s="183" customFormat="1" ht="15">
      <c r="A803" s="197"/>
      <c r="B803" s="182"/>
      <c r="C803" s="121"/>
      <c r="D803" s="229"/>
      <c r="E803" s="204"/>
      <c r="F803" s="192"/>
      <c r="G803" s="192"/>
      <c r="I803" s="184"/>
      <c r="J803" s="181"/>
      <c r="K803" s="121"/>
      <c r="L803" s="121"/>
      <c r="M803" s="121"/>
    </row>
    <row r="804" spans="1:13" s="183" customFormat="1" ht="15">
      <c r="A804" s="197"/>
      <c r="B804" s="182"/>
      <c r="C804" s="121"/>
      <c r="D804" s="229"/>
      <c r="E804" s="204"/>
      <c r="F804" s="192"/>
      <c r="G804" s="192"/>
      <c r="I804" s="184"/>
      <c r="J804" s="181"/>
      <c r="K804" s="121"/>
      <c r="L804" s="121"/>
      <c r="M804" s="121"/>
    </row>
    <row r="805" spans="1:13" s="183" customFormat="1" ht="15">
      <c r="A805" s="197"/>
      <c r="B805" s="182"/>
      <c r="C805" s="121"/>
      <c r="D805" s="229"/>
      <c r="E805" s="204"/>
      <c r="F805" s="192"/>
      <c r="G805" s="192"/>
      <c r="I805" s="184"/>
      <c r="J805" s="181"/>
      <c r="K805" s="121"/>
      <c r="L805" s="121"/>
      <c r="M805" s="121"/>
    </row>
    <row r="806" spans="1:13" s="183" customFormat="1" ht="15">
      <c r="A806" s="197"/>
      <c r="B806" s="182"/>
      <c r="C806" s="121"/>
      <c r="D806" s="229"/>
      <c r="E806" s="204"/>
      <c r="F806" s="192"/>
      <c r="G806" s="192"/>
      <c r="I806" s="184"/>
      <c r="J806" s="181"/>
      <c r="K806" s="121"/>
      <c r="L806" s="121"/>
      <c r="M806" s="121"/>
    </row>
    <row r="807" spans="1:13" s="183" customFormat="1" ht="15">
      <c r="A807" s="197"/>
      <c r="B807" s="182"/>
      <c r="C807" s="121"/>
      <c r="D807" s="229"/>
      <c r="E807" s="204"/>
      <c r="F807" s="192"/>
      <c r="G807" s="192"/>
      <c r="I807" s="184"/>
      <c r="J807" s="181"/>
      <c r="K807" s="121"/>
      <c r="L807" s="121"/>
      <c r="M807" s="121"/>
    </row>
    <row r="808" spans="1:13" s="183" customFormat="1" ht="15">
      <c r="A808" s="197"/>
      <c r="B808" s="182"/>
      <c r="C808" s="121"/>
      <c r="D808" s="229"/>
      <c r="E808" s="204"/>
      <c r="F808" s="192"/>
      <c r="G808" s="192"/>
      <c r="I808" s="184"/>
      <c r="J808" s="181"/>
      <c r="K808" s="121"/>
      <c r="L808" s="121"/>
      <c r="M808" s="121"/>
    </row>
    <row r="858" spans="1:13" s="181" customFormat="1" ht="15">
      <c r="A858" s="197"/>
      <c r="B858" s="182"/>
      <c r="C858" s="121"/>
      <c r="D858" s="229"/>
      <c r="E858" s="204"/>
      <c r="F858" s="121"/>
      <c r="G858" s="121"/>
      <c r="H858" s="195"/>
      <c r="I858" s="225"/>
      <c r="K858" s="121"/>
      <c r="L858" s="121"/>
      <c r="M858" s="121"/>
    </row>
    <row r="893" spans="1:13" s="183" customFormat="1" ht="15">
      <c r="A893" s="197"/>
      <c r="B893" s="182"/>
      <c r="C893" s="121"/>
      <c r="D893" s="229"/>
      <c r="E893" s="204"/>
      <c r="F893" s="192"/>
      <c r="G893" s="192"/>
      <c r="I893" s="184"/>
      <c r="J893" s="181"/>
      <c r="K893" s="121"/>
      <c r="L893" s="121"/>
      <c r="M893" s="121"/>
    </row>
    <row r="894" spans="1:13" s="183" customFormat="1" ht="15">
      <c r="A894" s="197"/>
      <c r="B894" s="182"/>
      <c r="C894" s="121"/>
      <c r="D894" s="229"/>
      <c r="E894" s="204"/>
      <c r="F894" s="192"/>
      <c r="G894" s="192"/>
      <c r="I894" s="184"/>
      <c r="J894" s="181"/>
      <c r="K894" s="121"/>
      <c r="L894" s="121"/>
      <c r="M894" s="121"/>
    </row>
    <row r="895" spans="1:13" s="183" customFormat="1" ht="15">
      <c r="A895" s="197"/>
      <c r="B895" s="182"/>
      <c r="C895" s="121"/>
      <c r="D895" s="229"/>
      <c r="E895" s="204"/>
      <c r="F895" s="192"/>
      <c r="G895" s="192"/>
      <c r="I895" s="184"/>
      <c r="J895" s="181"/>
      <c r="K895" s="121"/>
      <c r="L895" s="121"/>
      <c r="M895" s="121"/>
    </row>
    <row r="896" spans="1:13" s="183" customFormat="1" ht="15">
      <c r="A896" s="197"/>
      <c r="B896" s="182"/>
      <c r="C896" s="121"/>
      <c r="D896" s="229"/>
      <c r="E896" s="204"/>
      <c r="F896" s="192"/>
      <c r="G896" s="192"/>
      <c r="I896" s="184"/>
      <c r="J896" s="181"/>
      <c r="K896" s="121"/>
      <c r="L896" s="121"/>
      <c r="M896" s="121"/>
    </row>
    <row r="897" spans="1:13" s="183" customFormat="1" ht="15">
      <c r="A897" s="197"/>
      <c r="B897" s="182"/>
      <c r="C897" s="121"/>
      <c r="D897" s="229"/>
      <c r="E897" s="204"/>
      <c r="F897" s="192"/>
      <c r="G897" s="192"/>
      <c r="I897" s="184"/>
      <c r="J897" s="181"/>
      <c r="K897" s="121"/>
      <c r="L897" s="121"/>
      <c r="M897" s="121"/>
    </row>
    <row r="898" spans="1:13" s="183" customFormat="1" ht="15">
      <c r="A898" s="197"/>
      <c r="B898" s="182"/>
      <c r="C898" s="121"/>
      <c r="D898" s="229"/>
      <c r="E898" s="204"/>
      <c r="F898" s="192"/>
      <c r="G898" s="192"/>
      <c r="I898" s="184"/>
      <c r="J898" s="181"/>
      <c r="K898" s="121"/>
      <c r="L898" s="121"/>
      <c r="M898" s="121"/>
    </row>
    <row r="899" spans="1:13" s="183" customFormat="1" ht="15">
      <c r="A899" s="197"/>
      <c r="B899" s="182"/>
      <c r="C899" s="121"/>
      <c r="D899" s="229"/>
      <c r="E899" s="204"/>
      <c r="F899" s="192"/>
      <c r="G899" s="192"/>
      <c r="I899" s="184"/>
      <c r="J899" s="181"/>
      <c r="K899" s="121"/>
      <c r="L899" s="121"/>
      <c r="M899" s="121"/>
    </row>
    <row r="900" spans="1:13" s="183" customFormat="1" ht="15">
      <c r="A900" s="197"/>
      <c r="B900" s="182"/>
      <c r="C900" s="121"/>
      <c r="D900" s="229"/>
      <c r="E900" s="204"/>
      <c r="F900" s="192"/>
      <c r="G900" s="192"/>
      <c r="I900" s="184"/>
      <c r="J900" s="181"/>
      <c r="K900" s="121"/>
      <c r="L900" s="121"/>
      <c r="M900" s="121"/>
    </row>
    <row r="901" spans="1:13" s="183" customFormat="1" ht="15">
      <c r="A901" s="197"/>
      <c r="B901" s="182"/>
      <c r="C901" s="121"/>
      <c r="D901" s="229"/>
      <c r="E901" s="204"/>
      <c r="F901" s="192"/>
      <c r="G901" s="192"/>
      <c r="I901" s="184"/>
      <c r="J901" s="181"/>
      <c r="K901" s="121"/>
      <c r="L901" s="121"/>
      <c r="M901" s="121"/>
    </row>
    <row r="902" spans="1:13" s="183" customFormat="1" ht="15">
      <c r="A902" s="197"/>
      <c r="B902" s="182"/>
      <c r="C902" s="121"/>
      <c r="D902" s="229"/>
      <c r="E902" s="204"/>
      <c r="F902" s="192"/>
      <c r="G902" s="192"/>
      <c r="I902" s="184"/>
      <c r="J902" s="181"/>
      <c r="K902" s="121"/>
      <c r="L902" s="121"/>
      <c r="M902" s="121"/>
    </row>
    <row r="903" spans="1:13" s="183" customFormat="1" ht="15">
      <c r="A903" s="197"/>
      <c r="B903" s="182"/>
      <c r="C903" s="121"/>
      <c r="D903" s="229"/>
      <c r="E903" s="204"/>
      <c r="F903" s="192"/>
      <c r="G903" s="192"/>
      <c r="I903" s="184"/>
      <c r="J903" s="181"/>
      <c r="K903" s="121"/>
      <c r="L903" s="121"/>
      <c r="M903" s="121"/>
    </row>
    <row r="904" spans="1:13" s="183" customFormat="1" ht="15">
      <c r="A904" s="197"/>
      <c r="B904" s="182"/>
      <c r="C904" s="121"/>
      <c r="D904" s="229"/>
      <c r="E904" s="204"/>
      <c r="F904" s="192"/>
      <c r="G904" s="192"/>
      <c r="I904" s="184"/>
      <c r="J904" s="181"/>
      <c r="K904" s="121"/>
      <c r="L904" s="121"/>
      <c r="M904" s="121"/>
    </row>
    <row r="905" spans="1:13" s="183" customFormat="1" ht="15">
      <c r="A905" s="197"/>
      <c r="B905" s="182"/>
      <c r="C905" s="121"/>
      <c r="D905" s="229"/>
      <c r="E905" s="204"/>
      <c r="F905" s="192"/>
      <c r="G905" s="192"/>
      <c r="I905" s="184"/>
      <c r="J905" s="181"/>
      <c r="K905" s="121"/>
      <c r="L905" s="121"/>
      <c r="M905" s="121"/>
    </row>
    <row r="906" spans="1:13" s="183" customFormat="1" ht="15">
      <c r="A906" s="197"/>
      <c r="B906" s="182"/>
      <c r="C906" s="121"/>
      <c r="D906" s="229"/>
      <c r="E906" s="204"/>
      <c r="F906" s="192"/>
      <c r="G906" s="192"/>
      <c r="I906" s="184"/>
      <c r="J906" s="181"/>
      <c r="K906" s="121"/>
      <c r="L906" s="121"/>
      <c r="M906" s="121"/>
    </row>
    <row r="907" spans="1:13" s="183" customFormat="1" ht="15">
      <c r="A907" s="197"/>
      <c r="B907" s="182"/>
      <c r="C907" s="121"/>
      <c r="D907" s="229"/>
      <c r="E907" s="204"/>
      <c r="F907" s="192"/>
      <c r="G907" s="192"/>
      <c r="I907" s="184"/>
      <c r="J907" s="181"/>
      <c r="K907" s="121"/>
      <c r="L907" s="121"/>
      <c r="M907" s="121"/>
    </row>
    <row r="908" spans="1:13" s="183" customFormat="1" ht="15">
      <c r="A908" s="197"/>
      <c r="B908" s="182"/>
      <c r="C908" s="121"/>
      <c r="D908" s="229"/>
      <c r="E908" s="204"/>
      <c r="F908" s="192"/>
      <c r="G908" s="192"/>
      <c r="I908" s="184"/>
      <c r="J908" s="181"/>
      <c r="K908" s="121"/>
      <c r="L908" s="121"/>
      <c r="M908" s="121"/>
    </row>
    <row r="909" spans="1:13" s="183" customFormat="1" ht="15">
      <c r="A909" s="197"/>
      <c r="B909" s="182"/>
      <c r="C909" s="121"/>
      <c r="D909" s="229"/>
      <c r="E909" s="204"/>
      <c r="F909" s="192"/>
      <c r="G909" s="192"/>
      <c r="I909" s="184"/>
      <c r="J909" s="181"/>
      <c r="K909" s="121"/>
      <c r="L909" s="121"/>
      <c r="M909" s="121"/>
    </row>
    <row r="910" spans="1:13" s="183" customFormat="1" ht="15">
      <c r="A910" s="197"/>
      <c r="B910" s="182"/>
      <c r="C910" s="121"/>
      <c r="D910" s="229"/>
      <c r="E910" s="204"/>
      <c r="F910" s="192"/>
      <c r="G910" s="192"/>
      <c r="I910" s="184"/>
      <c r="J910" s="181"/>
      <c r="K910" s="121"/>
      <c r="L910" s="121"/>
      <c r="M910" s="121"/>
    </row>
    <row r="911" spans="1:13" s="183" customFormat="1" ht="15">
      <c r="A911" s="197"/>
      <c r="B911" s="182"/>
      <c r="C911" s="121"/>
      <c r="D911" s="229"/>
      <c r="E911" s="204"/>
      <c r="F911" s="192"/>
      <c r="G911" s="192"/>
      <c r="I911" s="184"/>
      <c r="J911" s="181"/>
      <c r="K911" s="121"/>
      <c r="L911" s="121"/>
      <c r="M911" s="121"/>
    </row>
    <row r="912" spans="1:13" s="183" customFormat="1" ht="15">
      <c r="A912" s="197"/>
      <c r="B912" s="182"/>
      <c r="C912" s="121"/>
      <c r="D912" s="229"/>
      <c r="E912" s="204"/>
      <c r="F912" s="192"/>
      <c r="G912" s="192"/>
      <c r="I912" s="184"/>
      <c r="J912" s="181"/>
      <c r="K912" s="121"/>
      <c r="L912" s="121"/>
      <c r="M912" s="121"/>
    </row>
    <row r="913" spans="1:13" s="183" customFormat="1" ht="15">
      <c r="A913" s="197"/>
      <c r="B913" s="182"/>
      <c r="C913" s="121"/>
      <c r="D913" s="229"/>
      <c r="E913" s="204"/>
      <c r="F913" s="192"/>
      <c r="G913" s="192"/>
      <c r="I913" s="184"/>
      <c r="J913" s="181"/>
      <c r="K913" s="121"/>
      <c r="L913" s="121"/>
      <c r="M913" s="121"/>
    </row>
    <row r="914" spans="1:13" s="183" customFormat="1" ht="15">
      <c r="A914" s="197"/>
      <c r="B914" s="182"/>
      <c r="C914" s="121"/>
      <c r="D914" s="229"/>
      <c r="E914" s="204"/>
      <c r="F914" s="192"/>
      <c r="G914" s="192"/>
      <c r="I914" s="184"/>
      <c r="J914" s="181"/>
      <c r="K914" s="121"/>
      <c r="L914" s="121"/>
      <c r="M914" s="121"/>
    </row>
    <row r="915" spans="1:13" s="183" customFormat="1" ht="15">
      <c r="A915" s="197"/>
      <c r="B915" s="182"/>
      <c r="C915" s="121"/>
      <c r="D915" s="229"/>
      <c r="E915" s="204"/>
      <c r="F915" s="192"/>
      <c r="G915" s="192"/>
      <c r="I915" s="184"/>
      <c r="J915" s="181"/>
      <c r="K915" s="121"/>
      <c r="L915" s="121"/>
      <c r="M915" s="121"/>
    </row>
    <row r="916" spans="1:13" s="183" customFormat="1" ht="15">
      <c r="A916" s="197"/>
      <c r="B916" s="182"/>
      <c r="C916" s="121"/>
      <c r="D916" s="229"/>
      <c r="E916" s="204"/>
      <c r="F916" s="192"/>
      <c r="G916" s="192"/>
      <c r="I916" s="184"/>
      <c r="J916" s="181"/>
      <c r="K916" s="121"/>
      <c r="L916" s="121"/>
      <c r="M916" s="121"/>
    </row>
    <row r="917" spans="1:13" s="183" customFormat="1" ht="15">
      <c r="A917" s="197"/>
      <c r="B917" s="182"/>
      <c r="C917" s="121"/>
      <c r="D917" s="229"/>
      <c r="E917" s="204"/>
      <c r="F917" s="192"/>
      <c r="G917" s="192"/>
      <c r="I917" s="184"/>
      <c r="J917" s="181"/>
      <c r="K917" s="121"/>
      <c r="L917" s="121"/>
      <c r="M917" s="121"/>
    </row>
    <row r="918" spans="1:13" s="183" customFormat="1" ht="15">
      <c r="A918" s="197"/>
      <c r="B918" s="182"/>
      <c r="C918" s="121"/>
      <c r="D918" s="229"/>
      <c r="E918" s="204"/>
      <c r="F918" s="192"/>
      <c r="G918" s="192"/>
      <c r="I918" s="184"/>
      <c r="J918" s="181"/>
      <c r="K918" s="121"/>
      <c r="L918" s="121"/>
      <c r="M918" s="121"/>
    </row>
    <row r="919" spans="1:13" s="183" customFormat="1" ht="15">
      <c r="A919" s="197"/>
      <c r="B919" s="182"/>
      <c r="C919" s="121"/>
      <c r="D919" s="229"/>
      <c r="E919" s="204"/>
      <c r="F919" s="192"/>
      <c r="G919" s="192"/>
      <c r="I919" s="184"/>
      <c r="J919" s="181"/>
      <c r="K919" s="121"/>
      <c r="L919" s="121"/>
      <c r="M919" s="121"/>
    </row>
    <row r="920" spans="1:13" s="183" customFormat="1" ht="15">
      <c r="A920" s="197"/>
      <c r="B920" s="182"/>
      <c r="C920" s="121"/>
      <c r="D920" s="229"/>
      <c r="E920" s="204"/>
      <c r="F920" s="192"/>
      <c r="G920" s="192"/>
      <c r="I920" s="184"/>
      <c r="J920" s="181"/>
      <c r="K920" s="121"/>
      <c r="L920" s="121"/>
      <c r="M920" s="121"/>
    </row>
    <row r="921" spans="1:13" s="183" customFormat="1" ht="15">
      <c r="A921" s="197"/>
      <c r="B921" s="182"/>
      <c r="C921" s="121"/>
      <c r="D921" s="229"/>
      <c r="E921" s="204"/>
      <c r="F921" s="192"/>
      <c r="G921" s="192"/>
      <c r="I921" s="184"/>
      <c r="J921" s="181"/>
      <c r="K921" s="121"/>
      <c r="L921" s="121"/>
      <c r="M921" s="121"/>
    </row>
    <row r="922" spans="1:13" s="183" customFormat="1" ht="15">
      <c r="A922" s="197"/>
      <c r="B922" s="182"/>
      <c r="C922" s="121"/>
      <c r="D922" s="229"/>
      <c r="E922" s="204"/>
      <c r="F922" s="192"/>
      <c r="G922" s="192"/>
      <c r="I922" s="184"/>
      <c r="J922" s="181"/>
      <c r="K922" s="121"/>
      <c r="L922" s="121"/>
      <c r="M922" s="121"/>
    </row>
    <row r="923" spans="1:13" s="183" customFormat="1" ht="15">
      <c r="A923" s="197"/>
      <c r="B923" s="182"/>
      <c r="C923" s="121"/>
      <c r="D923" s="229"/>
      <c r="E923" s="204"/>
      <c r="F923" s="192"/>
      <c r="G923" s="192"/>
      <c r="I923" s="184"/>
      <c r="J923" s="181"/>
      <c r="K923" s="121"/>
      <c r="L923" s="121"/>
      <c r="M923" s="121"/>
    </row>
    <row r="924" spans="1:13" s="183" customFormat="1" ht="15">
      <c r="A924" s="197"/>
      <c r="B924" s="182"/>
      <c r="C924" s="121"/>
      <c r="D924" s="229"/>
      <c r="E924" s="204"/>
      <c r="F924" s="192"/>
      <c r="G924" s="192"/>
      <c r="I924" s="184"/>
      <c r="J924" s="181"/>
      <c r="K924" s="121"/>
      <c r="L924" s="121"/>
      <c r="M924" s="121"/>
    </row>
    <row r="925" spans="1:13" s="183" customFormat="1" ht="15">
      <c r="A925" s="197"/>
      <c r="B925" s="182"/>
      <c r="C925" s="121"/>
      <c r="D925" s="229"/>
      <c r="E925" s="204"/>
      <c r="F925" s="192"/>
      <c r="G925" s="192"/>
      <c r="I925" s="184"/>
      <c r="J925" s="181"/>
      <c r="K925" s="121"/>
      <c r="L925" s="121"/>
      <c r="M925" s="121"/>
    </row>
    <row r="926" spans="1:13" s="183" customFormat="1" ht="15">
      <c r="A926" s="197"/>
      <c r="B926" s="182"/>
      <c r="C926" s="121"/>
      <c r="D926" s="229"/>
      <c r="E926" s="204"/>
      <c r="F926" s="192"/>
      <c r="G926" s="192"/>
      <c r="I926" s="184"/>
      <c r="J926" s="181"/>
      <c r="K926" s="121"/>
      <c r="L926" s="121"/>
      <c r="M926" s="121"/>
    </row>
    <row r="927" spans="1:13" s="183" customFormat="1" ht="15">
      <c r="A927" s="197"/>
      <c r="B927" s="182"/>
      <c r="C927" s="121"/>
      <c r="D927" s="229"/>
      <c r="E927" s="204"/>
      <c r="F927" s="192"/>
      <c r="G927" s="192"/>
      <c r="I927" s="184"/>
      <c r="J927" s="181"/>
      <c r="K927" s="121"/>
      <c r="L927" s="121"/>
      <c r="M927" s="121"/>
    </row>
    <row r="939" spans="1:13" s="181" customFormat="1" ht="15">
      <c r="A939" s="197"/>
      <c r="B939" s="182"/>
      <c r="C939" s="121"/>
      <c r="D939" s="229"/>
      <c r="E939" s="204"/>
      <c r="F939" s="121"/>
      <c r="G939" s="121"/>
      <c r="H939" s="195"/>
      <c r="I939" s="225"/>
      <c r="K939" s="121"/>
      <c r="L939" s="121"/>
      <c r="M939" s="121"/>
    </row>
    <row r="1020" spans="1:13" s="181" customFormat="1" ht="15">
      <c r="A1020" s="197"/>
      <c r="B1020" s="182"/>
      <c r="C1020" s="121"/>
      <c r="D1020" s="229"/>
      <c r="E1020" s="204"/>
      <c r="F1020" s="121"/>
      <c r="G1020" s="121"/>
      <c r="H1020" s="195"/>
      <c r="I1020" s="225"/>
      <c r="K1020" s="121"/>
      <c r="L1020" s="121"/>
      <c r="M1020" s="121"/>
    </row>
    <row r="1101" spans="1:13" s="181" customFormat="1" ht="15">
      <c r="A1101" s="197"/>
      <c r="B1101" s="182"/>
      <c r="C1101" s="121"/>
      <c r="D1101" s="229"/>
      <c r="E1101" s="204"/>
      <c r="F1101" s="121"/>
      <c r="G1101" s="121"/>
      <c r="H1101" s="195"/>
      <c r="I1101" s="225"/>
      <c r="K1101" s="121"/>
      <c r="L1101" s="121"/>
      <c r="M1101" s="121"/>
    </row>
    <row r="1122" ht="15">
      <c r="J1122" s="187"/>
    </row>
    <row r="1123" ht="15">
      <c r="J1123" s="187"/>
    </row>
  </sheetData>
  <sheetProtection/>
  <mergeCells count="6">
    <mergeCell ref="B1:H1"/>
    <mergeCell ref="B3:H3"/>
    <mergeCell ref="A5:G5"/>
    <mergeCell ref="E10:H10"/>
    <mergeCell ref="D170:E170"/>
    <mergeCell ref="D180:E180"/>
  </mergeCells>
  <printOptions/>
  <pageMargins left="0.11811023622047245" right="0" top="0.7480314960629921" bottom="0.984251968503937" header="0.31496062992125984" footer="0.31496062992125984"/>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sheetPr>
    <tabColor indexed="15"/>
  </sheetPr>
  <dimension ref="A1:A1"/>
  <sheetViews>
    <sheetView zoomScalePageLayoutView="0" workbookViewId="0" topLeftCell="A127">
      <selection activeCell="A1" sqref="A1"/>
    </sheetView>
  </sheetViews>
  <sheetFormatPr defaultColWidth="9.140625" defaultRowHeight="12.75"/>
  <sheetData/>
  <sheetProtection/>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100"/>
  <sheetViews>
    <sheetView tabSelected="1" zoomScalePageLayoutView="0" workbookViewId="0" topLeftCell="A1">
      <selection activeCell="A1" sqref="A1:G100"/>
    </sheetView>
  </sheetViews>
  <sheetFormatPr defaultColWidth="9.140625" defaultRowHeight="12.75"/>
  <cols>
    <col min="1" max="1" width="7.57421875" style="123" customWidth="1"/>
    <col min="2" max="2" width="43.28125" style="125" customWidth="1"/>
    <col min="3" max="3" width="15.421875" style="119" customWidth="1"/>
    <col min="4" max="4" width="13.28125" style="119" customWidth="1"/>
    <col min="5" max="5" width="12.7109375" style="119" customWidth="1"/>
    <col min="6" max="6" width="14.140625" style="119" customWidth="1"/>
    <col min="7" max="7" width="13.8515625" style="119" customWidth="1"/>
    <col min="8" max="16384" width="9.140625" style="119" customWidth="1"/>
  </cols>
  <sheetData>
    <row r="1" spans="1:4" ht="15">
      <c r="A1" s="270" t="s">
        <v>362</v>
      </c>
      <c r="B1" s="270"/>
      <c r="C1" s="270"/>
      <c r="D1" s="270"/>
    </row>
    <row r="2" spans="1:4" ht="15">
      <c r="A2" s="270" t="s">
        <v>355</v>
      </c>
      <c r="B2" s="270"/>
      <c r="C2" s="270"/>
      <c r="D2" s="270"/>
    </row>
    <row r="3" spans="1:4" ht="15">
      <c r="A3" s="270" t="s">
        <v>356</v>
      </c>
      <c r="B3" s="270"/>
      <c r="C3" s="270"/>
      <c r="D3" s="270"/>
    </row>
    <row r="4" spans="1:4" ht="15">
      <c r="A4" s="270" t="s">
        <v>360</v>
      </c>
      <c r="B4" s="270"/>
      <c r="C4" s="270"/>
      <c r="D4" s="270"/>
    </row>
    <row r="5" spans="1:4" ht="15">
      <c r="A5" s="270" t="s">
        <v>386</v>
      </c>
      <c r="B5" s="270"/>
      <c r="C5" s="270"/>
      <c r="D5" s="270"/>
    </row>
    <row r="6" spans="1:4" ht="15">
      <c r="A6" s="270" t="s">
        <v>366</v>
      </c>
      <c r="B6" s="270"/>
      <c r="C6" s="270"/>
      <c r="D6" s="270"/>
    </row>
    <row r="7" spans="1:4" ht="15">
      <c r="A7" s="271" t="s">
        <v>385</v>
      </c>
      <c r="B7" s="271"/>
      <c r="C7" s="271"/>
      <c r="D7" s="271"/>
    </row>
    <row r="8" spans="1:4" ht="15">
      <c r="A8" s="270" t="s">
        <v>388</v>
      </c>
      <c r="B8" s="270"/>
      <c r="C8" s="270"/>
      <c r="D8" s="270"/>
    </row>
    <row r="9" spans="1:2" ht="15">
      <c r="A9" s="270"/>
      <c r="B9" s="270"/>
    </row>
    <row r="10" spans="1:4" ht="15">
      <c r="A10" s="270" t="s">
        <v>357</v>
      </c>
      <c r="B10" s="270"/>
      <c r="C10" s="270"/>
      <c r="D10" s="270"/>
    </row>
    <row r="11" spans="1:4" ht="15.75" customHeight="1">
      <c r="A11" s="270" t="s">
        <v>358</v>
      </c>
      <c r="B11" s="270"/>
      <c r="C11" s="270"/>
      <c r="D11" s="270"/>
    </row>
    <row r="12" spans="1:4" ht="15.75" customHeight="1">
      <c r="A12" s="270" t="s">
        <v>359</v>
      </c>
      <c r="B12" s="270"/>
      <c r="C12" s="270"/>
      <c r="D12" s="270"/>
    </row>
    <row r="13" spans="1:2" ht="15.75" customHeight="1">
      <c r="A13" s="246"/>
      <c r="B13" s="246"/>
    </row>
    <row r="14" spans="1:4" ht="15.75" customHeight="1">
      <c r="A14" s="270" t="s">
        <v>363</v>
      </c>
      <c r="B14" s="270"/>
      <c r="C14" s="270"/>
      <c r="D14" s="270"/>
    </row>
    <row r="15" spans="1:2" ht="15.75" customHeight="1">
      <c r="A15" s="270" t="s">
        <v>361</v>
      </c>
      <c r="B15" s="270"/>
    </row>
    <row r="16" spans="1:2" ht="15.75" thickBot="1">
      <c r="A16" s="244"/>
      <c r="B16" s="247" t="s">
        <v>387</v>
      </c>
    </row>
    <row r="17" spans="1:7" ht="15.75" thickBot="1">
      <c r="A17" s="249"/>
      <c r="B17" s="257" t="s">
        <v>2</v>
      </c>
      <c r="C17" s="258" t="s">
        <v>269</v>
      </c>
      <c r="D17" s="258" t="s">
        <v>270</v>
      </c>
      <c r="E17" s="258" t="s">
        <v>271</v>
      </c>
      <c r="F17" s="258" t="s">
        <v>272</v>
      </c>
      <c r="G17" s="291" t="s">
        <v>273</v>
      </c>
    </row>
    <row r="18" spans="1:7" ht="21.75" customHeight="1">
      <c r="A18" s="250">
        <v>0</v>
      </c>
      <c r="B18" s="259" t="s">
        <v>281</v>
      </c>
      <c r="C18" s="124"/>
      <c r="D18" s="124"/>
      <c r="E18" s="124"/>
      <c r="F18" s="256"/>
      <c r="G18" s="124"/>
    </row>
    <row r="19" spans="1:7" ht="15">
      <c r="A19" s="248">
        <v>11</v>
      </c>
      <c r="B19" s="259" t="s">
        <v>136</v>
      </c>
      <c r="C19" s="124">
        <f>3169.5+4555.5+5494.5+3830</f>
        <v>17049.5</v>
      </c>
      <c r="D19" s="124">
        <f>10050+7000</f>
        <v>17050</v>
      </c>
      <c r="E19" s="124">
        <f>8525+8525</f>
        <v>17050</v>
      </c>
      <c r="F19" s="124">
        <v>17050</v>
      </c>
      <c r="G19" s="124">
        <f>8525+8525</f>
        <v>17050</v>
      </c>
    </row>
    <row r="20" spans="1:7" ht="23.25" customHeight="1">
      <c r="A20" s="248">
        <v>15</v>
      </c>
      <c r="B20" s="259" t="s">
        <v>201</v>
      </c>
      <c r="C20" s="124">
        <f>125+125+125+125</f>
        <v>500</v>
      </c>
      <c r="D20" s="124">
        <f>250+250</f>
        <v>500</v>
      </c>
      <c r="E20" s="124">
        <f>250+250</f>
        <v>500</v>
      </c>
      <c r="F20" s="124">
        <v>500</v>
      </c>
      <c r="G20" s="124">
        <f>250+250</f>
        <v>500</v>
      </c>
    </row>
    <row r="21" spans="1:7" ht="23.25" customHeight="1">
      <c r="A21" s="248">
        <v>22</v>
      </c>
      <c r="B21" s="259" t="s">
        <v>332</v>
      </c>
      <c r="C21" s="124">
        <f>2375+5600+2975</f>
        <v>10950</v>
      </c>
      <c r="D21" s="124">
        <f>5600+5350</f>
        <v>10950</v>
      </c>
      <c r="E21" s="124">
        <f>5475+5475</f>
        <v>10950</v>
      </c>
      <c r="F21" s="124">
        <v>10950</v>
      </c>
      <c r="G21" s="124">
        <f>5475+5475</f>
        <v>10950</v>
      </c>
    </row>
    <row r="22" spans="1:7" ht="23.25" customHeight="1">
      <c r="A22" s="248">
        <v>27</v>
      </c>
      <c r="B22" s="259" t="s">
        <v>324</v>
      </c>
      <c r="C22" s="124">
        <f>125+125+250</f>
        <v>500</v>
      </c>
      <c r="D22" s="124">
        <f>250+250</f>
        <v>500</v>
      </c>
      <c r="E22" s="124">
        <f>250+250</f>
        <v>500</v>
      </c>
      <c r="F22" s="124">
        <v>500</v>
      </c>
      <c r="G22" s="124">
        <f>250+250</f>
        <v>500</v>
      </c>
    </row>
    <row r="23" spans="1:7" ht="15" customHeight="1">
      <c r="A23" s="248">
        <v>51</v>
      </c>
      <c r="B23" s="259" t="s">
        <v>137</v>
      </c>
      <c r="C23" s="124">
        <v>2692.04</v>
      </c>
      <c r="D23" s="124">
        <v>2987.61</v>
      </c>
      <c r="E23" s="124">
        <v>2987.6</v>
      </c>
      <c r="F23" s="124">
        <v>2987.6</v>
      </c>
      <c r="G23" s="124">
        <v>2987.6</v>
      </c>
    </row>
    <row r="24" spans="1:7" ht="15">
      <c r="A24" s="248">
        <v>61</v>
      </c>
      <c r="B24" s="259" t="s">
        <v>316</v>
      </c>
      <c r="C24" s="124">
        <f>15400+12000</f>
        <v>27400</v>
      </c>
      <c r="D24" s="124">
        <f>8400+19000</f>
        <v>27400</v>
      </c>
      <c r="E24" s="124">
        <f>21400+6000</f>
        <v>27400</v>
      </c>
      <c r="F24" s="124">
        <v>27400</v>
      </c>
      <c r="G24" s="124">
        <v>27400</v>
      </c>
    </row>
    <row r="25" spans="1:7" ht="15">
      <c r="A25" s="248">
        <v>63</v>
      </c>
      <c r="B25" s="259" t="s">
        <v>190</v>
      </c>
      <c r="C25" s="124">
        <v>10000</v>
      </c>
      <c r="D25" s="124">
        <v>10000</v>
      </c>
      <c r="E25" s="124">
        <v>10000</v>
      </c>
      <c r="F25" s="124">
        <v>10000</v>
      </c>
      <c r="G25" s="124">
        <v>10000</v>
      </c>
    </row>
    <row r="26" spans="1:7" ht="15">
      <c r="A26" s="248" t="s">
        <v>181</v>
      </c>
      <c r="B26" s="259" t="s">
        <v>138</v>
      </c>
      <c r="C26" s="124"/>
      <c r="D26" s="124"/>
      <c r="E26" s="124"/>
      <c r="F26" s="124"/>
      <c r="G26" s="124"/>
    </row>
    <row r="27" spans="1:7" ht="15">
      <c r="A27" s="248">
        <v>72</v>
      </c>
      <c r="B27" s="259" t="s">
        <v>139</v>
      </c>
      <c r="C27" s="124"/>
      <c r="D27" s="124"/>
      <c r="E27" s="124"/>
      <c r="F27" s="124"/>
      <c r="G27" s="124"/>
    </row>
    <row r="28" spans="1:7" ht="15" customHeight="1">
      <c r="A28" s="251" t="s">
        <v>207</v>
      </c>
      <c r="B28" s="259" t="s">
        <v>140</v>
      </c>
      <c r="C28" s="124"/>
      <c r="D28" s="124"/>
      <c r="E28" s="124">
        <v>7800</v>
      </c>
      <c r="F28" s="124"/>
      <c r="G28" s="124"/>
    </row>
    <row r="29" spans="1:7" ht="15.75" customHeight="1">
      <c r="A29" s="248" t="s">
        <v>182</v>
      </c>
      <c r="B29" s="259" t="s">
        <v>282</v>
      </c>
      <c r="C29" s="124"/>
      <c r="D29" s="124"/>
      <c r="E29" s="124"/>
      <c r="F29" s="124"/>
      <c r="G29" s="124"/>
    </row>
    <row r="30" spans="1:7" ht="15">
      <c r="A30" s="248">
        <v>111</v>
      </c>
      <c r="B30" s="259" t="s">
        <v>141</v>
      </c>
      <c r="C30" s="124">
        <v>296.73</v>
      </c>
      <c r="D30" s="124">
        <v>367.21</v>
      </c>
      <c r="E30" s="124"/>
      <c r="F30" s="124">
        <v>698.04</v>
      </c>
      <c r="G30" s="124"/>
    </row>
    <row r="31" spans="1:7" ht="14.25" customHeight="1">
      <c r="A31" s="248">
        <v>112</v>
      </c>
      <c r="B31" s="259" t="s">
        <v>353</v>
      </c>
      <c r="C31" s="124"/>
      <c r="D31" s="124">
        <v>448.62</v>
      </c>
      <c r="E31" s="124"/>
      <c r="F31" s="124">
        <v>412.13</v>
      </c>
      <c r="G31" s="124"/>
    </row>
    <row r="32" spans="1:7" ht="12.75" customHeight="1">
      <c r="A32" s="248">
        <v>113</v>
      </c>
      <c r="B32" s="259" t="s">
        <v>183</v>
      </c>
      <c r="C32" s="124"/>
      <c r="D32" s="124">
        <f>1368.72+300</f>
        <v>1668.72</v>
      </c>
      <c r="E32" s="124">
        <f>140+10</f>
        <v>150</v>
      </c>
      <c r="F32" s="124">
        <f>600+868+114.1+140.14</f>
        <v>1722.2399999999998</v>
      </c>
      <c r="G32" s="124"/>
    </row>
    <row r="33" spans="1:7" ht="15">
      <c r="A33" s="248">
        <v>114</v>
      </c>
      <c r="B33" s="259" t="s">
        <v>199</v>
      </c>
      <c r="C33" s="124"/>
      <c r="D33" s="124"/>
      <c r="E33" s="124"/>
      <c r="F33" s="124"/>
      <c r="G33" s="124"/>
    </row>
    <row r="34" spans="1:7" ht="23.25" customHeight="1">
      <c r="A34" s="248">
        <v>115</v>
      </c>
      <c r="B34" s="259" t="s">
        <v>352</v>
      </c>
      <c r="C34" s="124">
        <v>50</v>
      </c>
      <c r="D34" s="124">
        <v>50</v>
      </c>
      <c r="E34" s="124">
        <v>50</v>
      </c>
      <c r="F34" s="124">
        <v>50</v>
      </c>
      <c r="G34" s="124">
        <v>50</v>
      </c>
    </row>
    <row r="35" spans="1:7" ht="15">
      <c r="A35" s="248">
        <v>121</v>
      </c>
      <c r="B35" s="259" t="s">
        <v>142</v>
      </c>
      <c r="C35" s="124"/>
      <c r="D35" s="124">
        <f>2050.2+5</f>
        <v>2055.2</v>
      </c>
      <c r="E35" s="124"/>
      <c r="F35" s="124"/>
      <c r="G35" s="124"/>
    </row>
    <row r="36" spans="1:7" ht="15">
      <c r="A36" s="248">
        <v>122</v>
      </c>
      <c r="B36" s="259" t="s">
        <v>367</v>
      </c>
      <c r="C36" s="124"/>
      <c r="D36" s="124"/>
      <c r="E36" s="124"/>
      <c r="F36" s="124"/>
      <c r="G36" s="124"/>
    </row>
    <row r="37" spans="1:7" ht="24.75" customHeight="1">
      <c r="A37" s="248">
        <v>131</v>
      </c>
      <c r="B37" s="259" t="s">
        <v>184</v>
      </c>
      <c r="C37" s="124">
        <v>44400</v>
      </c>
      <c r="D37" s="124">
        <v>3200</v>
      </c>
      <c r="E37" s="124"/>
      <c r="F37" s="124"/>
      <c r="G37" s="124">
        <f>158028.38+31605.66+10300+20600+7039</f>
        <v>227573.04</v>
      </c>
    </row>
    <row r="38" spans="1:7" ht="15">
      <c r="A38" s="248" t="s">
        <v>143</v>
      </c>
      <c r="B38" s="259" t="s">
        <v>144</v>
      </c>
      <c r="C38" s="124">
        <f>1062.5+1012.5</f>
        <v>2075</v>
      </c>
      <c r="D38" s="124">
        <f>1850+500</f>
        <v>2350</v>
      </c>
      <c r="E38" s="124">
        <f>1325+2550+500+899+1000</f>
        <v>6274</v>
      </c>
      <c r="F38" s="124">
        <f>6700+2736+2175</f>
        <v>11611</v>
      </c>
      <c r="G38" s="124">
        <f>24949.98+815+750</f>
        <v>26514.98</v>
      </c>
    </row>
    <row r="39" spans="1:7" ht="15.75" customHeight="1">
      <c r="A39" s="248" t="s">
        <v>145</v>
      </c>
      <c r="B39" s="259" t="s">
        <v>146</v>
      </c>
      <c r="C39" s="124"/>
      <c r="D39" s="124"/>
      <c r="E39" s="124">
        <v>6500</v>
      </c>
      <c r="F39" s="124"/>
      <c r="G39" s="124"/>
    </row>
    <row r="40" spans="1:7" ht="15">
      <c r="A40" s="248">
        <v>151</v>
      </c>
      <c r="B40" s="259" t="s">
        <v>147</v>
      </c>
      <c r="C40" s="124">
        <v>8268.74</v>
      </c>
      <c r="D40" s="124">
        <v>8268.74</v>
      </c>
      <c r="E40" s="124">
        <v>8268.74</v>
      </c>
      <c r="F40" s="124">
        <v>8665</v>
      </c>
      <c r="G40" s="124">
        <v>8665</v>
      </c>
    </row>
    <row r="41" spans="1:7" s="245" customFormat="1" ht="14.25" customHeight="1">
      <c r="A41" s="248">
        <v>152</v>
      </c>
      <c r="B41" s="259" t="s">
        <v>336</v>
      </c>
      <c r="C41" s="124"/>
      <c r="D41" s="124"/>
      <c r="E41" s="124"/>
      <c r="F41" s="124"/>
      <c r="G41" s="292"/>
    </row>
    <row r="42" spans="1:7" ht="14.25" customHeight="1">
      <c r="A42" s="248">
        <v>153</v>
      </c>
      <c r="B42" s="259" t="s">
        <v>148</v>
      </c>
      <c r="C42" s="124">
        <v>600</v>
      </c>
      <c r="D42" s="124">
        <v>600</v>
      </c>
      <c r="E42" s="124">
        <v>600</v>
      </c>
      <c r="F42" s="124">
        <v>987.54</v>
      </c>
      <c r="G42" s="292">
        <v>654</v>
      </c>
    </row>
    <row r="43" spans="1:7" ht="15">
      <c r="A43" s="248">
        <v>155</v>
      </c>
      <c r="B43" s="259" t="s">
        <v>149</v>
      </c>
      <c r="C43" s="124"/>
      <c r="D43" s="124"/>
      <c r="E43" s="124">
        <v>9500</v>
      </c>
      <c r="F43" s="124">
        <v>6300</v>
      </c>
      <c r="G43" s="124"/>
    </row>
    <row r="44" spans="1:7" ht="22.5" customHeight="1">
      <c r="A44" s="248">
        <v>161</v>
      </c>
      <c r="B44" s="259" t="s">
        <v>185</v>
      </c>
      <c r="C44" s="124"/>
      <c r="D44" s="124"/>
      <c r="E44" s="124"/>
      <c r="F44" s="124"/>
      <c r="G44" s="124"/>
    </row>
    <row r="45" spans="1:7" ht="15">
      <c r="A45" s="248">
        <v>164</v>
      </c>
      <c r="B45" s="259" t="s">
        <v>195</v>
      </c>
      <c r="C45" s="124"/>
      <c r="D45" s="124"/>
      <c r="E45" s="124">
        <f>1050+1000</f>
        <v>2050</v>
      </c>
      <c r="F45" s="124"/>
      <c r="G45" s="124"/>
    </row>
    <row r="46" spans="1:7" ht="23.25" customHeight="1">
      <c r="A46" s="248" t="s">
        <v>150</v>
      </c>
      <c r="B46" s="259" t="s">
        <v>151</v>
      </c>
      <c r="C46" s="124"/>
      <c r="D46" s="124">
        <f>750+5225</f>
        <v>5975</v>
      </c>
      <c r="E46" s="124"/>
      <c r="F46" s="124"/>
      <c r="G46" s="124"/>
    </row>
    <row r="47" spans="1:7" ht="22.5" customHeight="1">
      <c r="A47" s="248">
        <v>169</v>
      </c>
      <c r="B47" s="259" t="s">
        <v>364</v>
      </c>
      <c r="C47" s="124"/>
      <c r="D47" s="124"/>
      <c r="E47" s="124"/>
      <c r="F47" s="124"/>
      <c r="G47" s="124"/>
    </row>
    <row r="48" spans="1:7" ht="15" customHeight="1">
      <c r="A48" s="248">
        <v>182</v>
      </c>
      <c r="B48" s="259" t="s">
        <v>354</v>
      </c>
      <c r="C48" s="124">
        <v>2380</v>
      </c>
      <c r="D48" s="124"/>
      <c r="E48" s="124"/>
      <c r="F48" s="124">
        <v>130</v>
      </c>
      <c r="G48" s="124"/>
    </row>
    <row r="49" spans="1:7" s="245" customFormat="1" ht="15" customHeight="1">
      <c r="A49" s="248">
        <v>183</v>
      </c>
      <c r="B49" s="259" t="s">
        <v>152</v>
      </c>
      <c r="C49" s="124"/>
      <c r="D49" s="124">
        <v>200</v>
      </c>
      <c r="E49" s="124">
        <v>800</v>
      </c>
      <c r="F49" s="124"/>
      <c r="G49" s="124"/>
    </row>
    <row r="50" spans="1:7" ht="15">
      <c r="A50" s="248">
        <v>185</v>
      </c>
      <c r="B50" s="259" t="s">
        <v>198</v>
      </c>
      <c r="C50" s="124"/>
      <c r="D50" s="124"/>
      <c r="E50" s="124"/>
      <c r="F50" s="124"/>
      <c r="G50" s="124"/>
    </row>
    <row r="51" spans="1:7" ht="15">
      <c r="A51" s="248">
        <v>186</v>
      </c>
      <c r="B51" s="259" t="s">
        <v>200</v>
      </c>
      <c r="C51" s="124"/>
      <c r="D51" s="124"/>
      <c r="E51" s="124"/>
      <c r="F51" s="124"/>
      <c r="G51" s="124"/>
    </row>
    <row r="52" spans="1:7" ht="29.25" customHeight="1">
      <c r="A52" s="248">
        <v>189</v>
      </c>
      <c r="B52" s="259" t="s">
        <v>153</v>
      </c>
      <c r="C52" s="124">
        <f>3700+2650+4500+4125</f>
        <v>14975</v>
      </c>
      <c r="D52" s="124">
        <f>28900+14000</f>
        <v>42900</v>
      </c>
      <c r="E52" s="124">
        <f>20770+4100+3970+2650+48290+13100+3000+2800+14040+1680+3300+4500</f>
        <v>122200</v>
      </c>
      <c r="F52" s="124">
        <f>4100+11800+8250+4100+4600+2650+3300+3300+3970+8400+4200+3970+4200+2800+3300+4725</f>
        <v>77665</v>
      </c>
      <c r="G52" s="124">
        <f>4500+4100+18470+19600+18970</f>
        <v>65640</v>
      </c>
    </row>
    <row r="53" spans="1:7" ht="23.25" customHeight="1">
      <c r="A53" s="248">
        <v>191</v>
      </c>
      <c r="B53" s="259" t="s">
        <v>365</v>
      </c>
      <c r="C53" s="124"/>
      <c r="D53" s="124"/>
      <c r="E53" s="124"/>
      <c r="F53" s="124"/>
      <c r="G53" s="124"/>
    </row>
    <row r="54" spans="1:7" ht="14.25" customHeight="1">
      <c r="A54" s="248" t="s">
        <v>154</v>
      </c>
      <c r="B54" s="259" t="s">
        <v>155</v>
      </c>
      <c r="C54" s="124">
        <v>130</v>
      </c>
      <c r="D54" s="124">
        <v>50</v>
      </c>
      <c r="E54" s="124"/>
      <c r="F54" s="124"/>
      <c r="G54" s="124"/>
    </row>
    <row r="55" spans="1:7" ht="18" customHeight="1">
      <c r="A55" s="248">
        <f>195</f>
        <v>195</v>
      </c>
      <c r="B55" s="259" t="s">
        <v>186</v>
      </c>
      <c r="C55" s="124">
        <v>37.56</v>
      </c>
      <c r="D55" s="124">
        <v>43.65</v>
      </c>
      <c r="E55" s="124">
        <v>110.73</v>
      </c>
      <c r="F55" s="124">
        <v>71.26</v>
      </c>
      <c r="G55" s="124">
        <v>52.5</v>
      </c>
    </row>
    <row r="56" spans="1:7" ht="24.75" customHeight="1">
      <c r="A56" s="248">
        <v>196</v>
      </c>
      <c r="B56" s="259" t="s">
        <v>156</v>
      </c>
      <c r="C56" s="124">
        <v>1000</v>
      </c>
      <c r="D56" s="124"/>
      <c r="E56" s="124">
        <f>350+3660+2250+23200</f>
        <v>29460</v>
      </c>
      <c r="F56" s="124">
        <v>1840</v>
      </c>
      <c r="G56" s="293"/>
    </row>
    <row r="57" spans="1:7" ht="15">
      <c r="A57" s="248">
        <v>197</v>
      </c>
      <c r="B57" s="259" t="s">
        <v>312</v>
      </c>
      <c r="C57" s="124">
        <v>977.5</v>
      </c>
      <c r="D57" s="124">
        <v>977.5</v>
      </c>
      <c r="E57" s="124">
        <f>977.5+8400</f>
        <v>9377.5</v>
      </c>
      <c r="F57" s="124">
        <v>977.5</v>
      </c>
      <c r="G57" s="293">
        <v>977.5</v>
      </c>
    </row>
    <row r="58" spans="1:7" ht="15">
      <c r="A58" s="248">
        <v>199</v>
      </c>
      <c r="B58" s="260" t="s">
        <v>10</v>
      </c>
      <c r="C58" s="124">
        <f>76+40+2493.12</f>
        <v>2609.12</v>
      </c>
      <c r="D58" s="124">
        <f>192.9+95</f>
        <v>287.9</v>
      </c>
      <c r="E58" s="124">
        <f>1706+10+75.25+70+250+700</f>
        <v>2811.25</v>
      </c>
      <c r="F58" s="124">
        <f>9850.05+150+583+225+85</f>
        <v>10893.05</v>
      </c>
      <c r="G58" s="124">
        <f>11705.8+115.5+56</f>
        <v>11877.3</v>
      </c>
    </row>
    <row r="59" spans="1:7" ht="15.75" customHeight="1">
      <c r="A59" s="248" t="s">
        <v>187</v>
      </c>
      <c r="B59" s="259" t="s">
        <v>157</v>
      </c>
      <c r="C59" s="124"/>
      <c r="D59" s="124"/>
      <c r="E59" s="124"/>
      <c r="F59" s="256"/>
      <c r="G59" s="124"/>
    </row>
    <row r="60" spans="1:7" ht="15">
      <c r="A60" s="248">
        <v>211</v>
      </c>
      <c r="B60" s="259" t="s">
        <v>158</v>
      </c>
      <c r="C60" s="124">
        <f>1973+527.8</f>
        <v>2500.8</v>
      </c>
      <c r="D60" s="124">
        <f>1050+1188</f>
        <v>2238</v>
      </c>
      <c r="E60" s="124">
        <f>844+495+3774.45+1867.3+1600+1050+527.9+2000+3065+3745+34895+1000+4370</f>
        <v>59233.65</v>
      </c>
      <c r="F60" s="124">
        <f>2572.45+4059+1075.35+563</f>
        <v>8269.8</v>
      </c>
      <c r="G60" s="124"/>
    </row>
    <row r="61" spans="1:7" ht="14.25" customHeight="1">
      <c r="A61" s="248" t="s">
        <v>159</v>
      </c>
      <c r="B61" s="259" t="s">
        <v>160</v>
      </c>
      <c r="C61" s="124">
        <v>2275</v>
      </c>
      <c r="D61" s="124"/>
      <c r="E61" s="124">
        <v>2160</v>
      </c>
      <c r="F61" s="124">
        <v>3360</v>
      </c>
      <c r="G61" s="124">
        <f>1623+1662.08</f>
        <v>3285.08</v>
      </c>
    </row>
    <row r="62" spans="1:7" ht="15.75" customHeight="1">
      <c r="A62" s="248" t="s">
        <v>161</v>
      </c>
      <c r="B62" s="259" t="s">
        <v>162</v>
      </c>
      <c r="C62" s="124"/>
      <c r="D62" s="124">
        <v>750</v>
      </c>
      <c r="E62" s="124">
        <v>96</v>
      </c>
      <c r="F62" s="124">
        <v>380</v>
      </c>
      <c r="G62" s="124"/>
    </row>
    <row r="63" spans="1:7" ht="20.25" customHeight="1">
      <c r="A63" s="248" t="s">
        <v>188</v>
      </c>
      <c r="B63" s="259" t="s">
        <v>191</v>
      </c>
      <c r="C63" s="124">
        <v>124</v>
      </c>
      <c r="D63" s="124"/>
      <c r="E63" s="124">
        <v>123</v>
      </c>
      <c r="F63" s="124"/>
      <c r="G63" s="124"/>
    </row>
    <row r="64" spans="1:7" ht="15.75" customHeight="1">
      <c r="A64" s="248">
        <v>245</v>
      </c>
      <c r="B64" s="259" t="s">
        <v>368</v>
      </c>
      <c r="C64" s="124"/>
      <c r="D64" s="124"/>
      <c r="E64" s="124"/>
      <c r="F64" s="124"/>
      <c r="G64" s="124">
        <v>146.8</v>
      </c>
    </row>
    <row r="65" spans="1:7" ht="25.5" customHeight="1">
      <c r="A65" s="248">
        <v>247</v>
      </c>
      <c r="B65" s="259" t="s">
        <v>163</v>
      </c>
      <c r="C65" s="124"/>
      <c r="D65" s="124"/>
      <c r="E65" s="124"/>
      <c r="F65" s="124"/>
      <c r="G65" s="124"/>
    </row>
    <row r="66" spans="1:7" ht="15">
      <c r="A66" s="248">
        <v>262</v>
      </c>
      <c r="B66" s="259" t="s">
        <v>164</v>
      </c>
      <c r="C66" s="124">
        <f>1350+595.14</f>
        <v>1945.1399999999999</v>
      </c>
      <c r="D66" s="124">
        <f>625+2150.03</f>
        <v>2775.03</v>
      </c>
      <c r="E66" s="124">
        <f>725+50+600+1015.1+587.5</f>
        <v>2977.6</v>
      </c>
      <c r="F66" s="124">
        <f>150+150+1228+1745</f>
        <v>3273</v>
      </c>
      <c r="G66" s="124">
        <v>112.8</v>
      </c>
    </row>
    <row r="67" spans="1:7" ht="24" customHeight="1">
      <c r="A67" s="248">
        <v>266</v>
      </c>
      <c r="B67" s="259" t="s">
        <v>165</v>
      </c>
      <c r="C67" s="124">
        <v>100</v>
      </c>
      <c r="D67" s="124"/>
      <c r="E67" s="124"/>
      <c r="F67" s="124"/>
      <c r="G67" s="124">
        <f>2278.21+1250.01</f>
        <v>3528.2200000000003</v>
      </c>
    </row>
    <row r="68" spans="1:7" ht="15">
      <c r="A68" s="248" t="s">
        <v>166</v>
      </c>
      <c r="B68" s="259" t="s">
        <v>167</v>
      </c>
      <c r="C68" s="124"/>
      <c r="D68" s="124"/>
      <c r="E68" s="124">
        <v>520</v>
      </c>
      <c r="F68" s="124">
        <v>2587.5</v>
      </c>
      <c r="G68" s="124"/>
    </row>
    <row r="69" spans="1:7" ht="15">
      <c r="A69" s="248">
        <v>268</v>
      </c>
      <c r="B69" s="259" t="s">
        <v>168</v>
      </c>
      <c r="C69" s="124">
        <v>95</v>
      </c>
      <c r="D69" s="124"/>
      <c r="E69" s="124">
        <f>172.45+131.75+444.7</f>
        <v>748.9</v>
      </c>
      <c r="F69" s="124">
        <f>250+240+9.75</f>
        <v>499.75</v>
      </c>
      <c r="G69" s="124"/>
    </row>
    <row r="70" spans="1:7" ht="15">
      <c r="A70" s="248">
        <v>283</v>
      </c>
      <c r="B70" s="259" t="s">
        <v>192</v>
      </c>
      <c r="C70" s="124"/>
      <c r="D70" s="124"/>
      <c r="E70" s="124">
        <v>230.95</v>
      </c>
      <c r="F70" s="124"/>
      <c r="G70" s="124">
        <v>295</v>
      </c>
    </row>
    <row r="71" spans="1:7" ht="14.25" customHeight="1">
      <c r="A71" s="248" t="s">
        <v>169</v>
      </c>
      <c r="B71" s="259" t="s">
        <v>0</v>
      </c>
      <c r="C71" s="124">
        <v>79</v>
      </c>
      <c r="D71" s="124">
        <v>1445.7</v>
      </c>
      <c r="E71" s="124">
        <f>65+83</f>
        <v>148</v>
      </c>
      <c r="F71" s="124">
        <v>405</v>
      </c>
      <c r="G71" s="124"/>
    </row>
    <row r="72" spans="1:7" ht="14.25" customHeight="1">
      <c r="A72" s="248" t="s">
        <v>170</v>
      </c>
      <c r="B72" s="259" t="s">
        <v>171</v>
      </c>
      <c r="C72" s="124">
        <v>842.6</v>
      </c>
      <c r="D72" s="124"/>
      <c r="E72" s="124">
        <v>230.9</v>
      </c>
      <c r="F72" s="124"/>
      <c r="G72" s="124"/>
    </row>
    <row r="73" spans="1:7" ht="14.25" customHeight="1">
      <c r="A73" s="248">
        <v>294</v>
      </c>
      <c r="B73" s="259" t="s">
        <v>172</v>
      </c>
      <c r="C73" s="124"/>
      <c r="D73" s="124">
        <v>52720</v>
      </c>
      <c r="E73" s="124"/>
      <c r="F73" s="124">
        <v>3350</v>
      </c>
      <c r="G73" s="124">
        <v>786.15</v>
      </c>
    </row>
    <row r="74" spans="1:7" ht="14.25" customHeight="1">
      <c r="A74" s="248" t="s">
        <v>173</v>
      </c>
      <c r="B74" s="259" t="s">
        <v>16</v>
      </c>
      <c r="C74" s="124">
        <v>565</v>
      </c>
      <c r="D74" s="124"/>
      <c r="E74" s="124"/>
      <c r="F74" s="124"/>
      <c r="G74" s="124"/>
    </row>
    <row r="75" spans="1:7" ht="14.25" customHeight="1">
      <c r="A75" s="252" t="s">
        <v>193</v>
      </c>
      <c r="B75" s="261" t="s">
        <v>175</v>
      </c>
      <c r="C75" s="124"/>
      <c r="D75" s="124"/>
      <c r="E75" s="124"/>
      <c r="F75" s="124"/>
      <c r="G75" s="124"/>
    </row>
    <row r="76" spans="1:7" ht="15">
      <c r="A76" s="248">
        <v>322</v>
      </c>
      <c r="B76" s="259" t="s">
        <v>174</v>
      </c>
      <c r="C76" s="124"/>
      <c r="D76" s="124">
        <v>1211.69</v>
      </c>
      <c r="E76" s="124">
        <v>2400</v>
      </c>
      <c r="F76" s="124"/>
      <c r="G76" s="124"/>
    </row>
    <row r="77" spans="1:7" ht="15">
      <c r="A77" s="248">
        <v>324</v>
      </c>
      <c r="B77" s="259" t="s">
        <v>333</v>
      </c>
      <c r="C77" s="124"/>
      <c r="D77" s="124"/>
      <c r="E77" s="124"/>
      <c r="F77" s="124"/>
      <c r="G77" s="124"/>
    </row>
    <row r="78" spans="1:7" ht="15">
      <c r="A78" s="248">
        <v>328</v>
      </c>
      <c r="B78" s="259" t="s">
        <v>176</v>
      </c>
      <c r="C78" s="124">
        <v>949</v>
      </c>
      <c r="D78" s="124"/>
      <c r="E78" s="124"/>
      <c r="F78" s="124"/>
      <c r="G78" s="124"/>
    </row>
    <row r="79" spans="1:7" ht="15">
      <c r="A79" s="252" t="s">
        <v>194</v>
      </c>
      <c r="B79" s="261" t="s">
        <v>64</v>
      </c>
      <c r="C79" s="124"/>
      <c r="D79" s="124"/>
      <c r="E79" s="124"/>
      <c r="F79" s="256"/>
      <c r="G79" s="124"/>
    </row>
    <row r="80" spans="1:7" ht="15">
      <c r="A80" s="248" t="s">
        <v>177</v>
      </c>
      <c r="B80" s="259" t="s">
        <v>178</v>
      </c>
      <c r="C80" s="124">
        <v>78500</v>
      </c>
      <c r="D80" s="124"/>
      <c r="E80" s="124"/>
      <c r="F80" s="256"/>
      <c r="G80" s="124"/>
    </row>
    <row r="81" spans="1:7" ht="15">
      <c r="A81" s="248">
        <v>415</v>
      </c>
      <c r="B81" s="259" t="s">
        <v>179</v>
      </c>
      <c r="C81" s="124"/>
      <c r="D81" s="124"/>
      <c r="E81" s="124"/>
      <c r="F81" s="256"/>
      <c r="G81" s="124"/>
    </row>
    <row r="82" spans="1:7" ht="15">
      <c r="A82" s="248">
        <v>419</v>
      </c>
      <c r="B82" s="259" t="s">
        <v>180</v>
      </c>
      <c r="C82" s="124"/>
      <c r="D82" s="124"/>
      <c r="E82" s="124"/>
      <c r="F82" s="124"/>
      <c r="G82" s="124"/>
    </row>
    <row r="83" spans="1:7" ht="22.5">
      <c r="A83" s="248">
        <v>472</v>
      </c>
      <c r="B83" s="259" t="s">
        <v>315</v>
      </c>
      <c r="C83" s="124"/>
      <c r="D83" s="124"/>
      <c r="E83" s="124"/>
      <c r="F83" s="124">
        <v>-3393</v>
      </c>
      <c r="G83" s="124">
        <f>8800+19392.42</f>
        <v>28192.42</v>
      </c>
    </row>
    <row r="84" spans="1:7" ht="21" customHeight="1">
      <c r="A84" s="248"/>
      <c r="B84" s="259" t="s">
        <v>369</v>
      </c>
      <c r="C84" s="254"/>
      <c r="D84" s="254"/>
      <c r="E84" s="254"/>
      <c r="F84" s="124">
        <f>7874.67+17620.55+3976.48</f>
        <v>29471.7</v>
      </c>
      <c r="G84" s="124"/>
    </row>
    <row r="85" spans="1:7" ht="15">
      <c r="A85" s="248"/>
      <c r="B85" s="259" t="s">
        <v>370</v>
      </c>
      <c r="C85" s="255">
        <v>2837.14</v>
      </c>
      <c r="D85" s="124">
        <v>1739.14</v>
      </c>
      <c r="E85" s="124">
        <v>1739.14</v>
      </c>
      <c r="F85" s="124"/>
      <c r="G85" s="124">
        <v>1756.83</v>
      </c>
    </row>
    <row r="86" spans="1:7" ht="15">
      <c r="A86" s="248"/>
      <c r="B86" s="259" t="s">
        <v>371</v>
      </c>
      <c r="C86" s="255">
        <v>728.61</v>
      </c>
      <c r="D86" s="256"/>
      <c r="E86" s="124">
        <v>646.63</v>
      </c>
      <c r="F86" s="124">
        <v>5390.26</v>
      </c>
      <c r="G86" s="124">
        <v>744.29</v>
      </c>
    </row>
    <row r="87" spans="1:7" ht="15">
      <c r="A87" s="248"/>
      <c r="B87" s="259" t="s">
        <v>372</v>
      </c>
      <c r="C87" s="255">
        <v>9281.73</v>
      </c>
      <c r="D87" s="124"/>
      <c r="E87" s="124"/>
      <c r="F87" s="124"/>
      <c r="G87" s="124"/>
    </row>
    <row r="88" spans="1:7" ht="15">
      <c r="A88" s="248"/>
      <c r="B88" s="259" t="s">
        <v>373</v>
      </c>
      <c r="C88" s="255"/>
      <c r="D88" s="124"/>
      <c r="E88" s="124"/>
      <c r="F88" s="124"/>
      <c r="G88" s="124"/>
    </row>
    <row r="89" spans="1:7" ht="15">
      <c r="A89" s="248"/>
      <c r="B89" s="259" t="s">
        <v>374</v>
      </c>
      <c r="C89" s="255">
        <v>1218.6</v>
      </c>
      <c r="D89" s="124">
        <v>1352.39</v>
      </c>
      <c r="E89" s="124">
        <v>1352.4</v>
      </c>
      <c r="F89" s="124"/>
      <c r="G89" s="124">
        <v>1352.4</v>
      </c>
    </row>
    <row r="90" spans="1:7" ht="15">
      <c r="A90" s="248"/>
      <c r="B90" s="259" t="s">
        <v>375</v>
      </c>
      <c r="C90" s="255"/>
      <c r="D90" s="124"/>
      <c r="E90" s="124"/>
      <c r="F90" s="124">
        <v>1352.4</v>
      </c>
      <c r="G90" s="292"/>
    </row>
    <row r="91" spans="1:7" ht="15">
      <c r="A91" s="248"/>
      <c r="B91" s="259" t="s">
        <v>376</v>
      </c>
      <c r="C91" s="255"/>
      <c r="D91" s="124"/>
      <c r="E91" s="124"/>
      <c r="F91" s="124"/>
      <c r="G91" s="292"/>
    </row>
    <row r="92" spans="1:7" ht="22.5">
      <c r="A92" s="248"/>
      <c r="B92" s="259" t="s">
        <v>377</v>
      </c>
      <c r="C92" s="255"/>
      <c r="D92" s="124">
        <v>1258.84</v>
      </c>
      <c r="E92" s="124"/>
      <c r="F92" s="124"/>
      <c r="G92" s="292"/>
    </row>
    <row r="93" spans="1:7" ht="15">
      <c r="A93" s="248"/>
      <c r="B93" s="259" t="s">
        <v>378</v>
      </c>
      <c r="C93" s="255"/>
      <c r="D93" s="124"/>
      <c r="E93" s="124"/>
      <c r="F93" s="124"/>
      <c r="G93" s="292"/>
    </row>
    <row r="94" spans="1:7" ht="15">
      <c r="A94" s="248"/>
      <c r="B94" s="259" t="s">
        <v>379</v>
      </c>
      <c r="C94" s="255">
        <v>207.65</v>
      </c>
      <c r="D94" s="124">
        <v>229.15</v>
      </c>
      <c r="E94" s="124">
        <v>229.15</v>
      </c>
      <c r="F94" s="124"/>
      <c r="G94" s="292">
        <v>229.15</v>
      </c>
    </row>
    <row r="95" spans="1:7" ht="15">
      <c r="A95" s="248"/>
      <c r="B95" s="259" t="s">
        <v>380</v>
      </c>
      <c r="C95" s="255">
        <v>1534.4399999999998</v>
      </c>
      <c r="D95" s="124">
        <v>822</v>
      </c>
      <c r="E95" s="124"/>
      <c r="F95" s="124">
        <v>229.15</v>
      </c>
      <c r="G95" s="292">
        <v>2466</v>
      </c>
    </row>
    <row r="96" spans="1:7" ht="15">
      <c r="A96" s="248"/>
      <c r="B96" s="259" t="s">
        <v>381</v>
      </c>
      <c r="C96" s="255"/>
      <c r="D96" s="124"/>
      <c r="E96" s="124"/>
      <c r="F96" s="124"/>
      <c r="G96" s="292"/>
    </row>
    <row r="97" spans="1:7" ht="22.5">
      <c r="A97" s="248"/>
      <c r="B97" s="259" t="s">
        <v>382</v>
      </c>
      <c r="C97" s="254">
        <v>798.77</v>
      </c>
      <c r="D97" s="124"/>
      <c r="E97" s="124"/>
      <c r="F97" s="124"/>
      <c r="G97" s="292"/>
    </row>
    <row r="98" spans="1:7" ht="22.5">
      <c r="A98" s="248"/>
      <c r="B98" s="259" t="s">
        <v>383</v>
      </c>
      <c r="C98" s="254">
        <v>4543.02</v>
      </c>
      <c r="D98" s="124"/>
      <c r="E98" s="124"/>
      <c r="F98" s="124"/>
      <c r="G98" s="292"/>
    </row>
    <row r="99" spans="1:7" ht="15">
      <c r="A99" s="248"/>
      <c r="B99" s="259" t="s">
        <v>384</v>
      </c>
      <c r="C99" s="255">
        <v>116778.89</v>
      </c>
      <c r="D99" s="124"/>
      <c r="E99" s="124"/>
      <c r="F99" s="124"/>
      <c r="G99" s="292"/>
    </row>
    <row r="100" spans="1:7" ht="15.75" thickBot="1">
      <c r="A100" s="253"/>
      <c r="B100" s="262" t="s">
        <v>135</v>
      </c>
      <c r="C100" s="263">
        <f>SUM(C18:C99)</f>
        <v>372795.58</v>
      </c>
      <c r="D100" s="263">
        <f>SUM(D18:D99)</f>
        <v>205372.09000000003</v>
      </c>
      <c r="E100" s="263">
        <f>SUM(E18:E99)</f>
        <v>348176.1400000002</v>
      </c>
      <c r="F100" s="263">
        <f>SUM(F18:F99)</f>
        <v>246585.91999999998</v>
      </c>
      <c r="G100" s="294">
        <f>SUM(G18:G99)</f>
        <v>454287.06</v>
      </c>
    </row>
  </sheetData>
  <sheetProtection/>
  <mergeCells count="14">
    <mergeCell ref="A15:B15"/>
    <mergeCell ref="A9:B9"/>
    <mergeCell ref="A7:D7"/>
    <mergeCell ref="A8:D8"/>
    <mergeCell ref="A10:D10"/>
    <mergeCell ref="A11:D11"/>
    <mergeCell ref="A12:D12"/>
    <mergeCell ref="A14:D14"/>
    <mergeCell ref="A1:D1"/>
    <mergeCell ref="A2:D2"/>
    <mergeCell ref="A3:D3"/>
    <mergeCell ref="A4:D4"/>
    <mergeCell ref="A5:D5"/>
    <mergeCell ref="A6:D6"/>
  </mergeCells>
  <printOptions/>
  <pageMargins left="2.0866141732283467" right="0.7086614173228347" top="1.968503937007874" bottom="1.535433070866142" header="0.31496062992125984" footer="0.31496062992125984"/>
  <pageSetup horizontalDpi="600" verticalDpi="600" orientation="landscape" scale="70" r:id="rId2"/>
  <headerFooter>
    <oddFooter>&amp;CPágina &amp;P</oddFooter>
  </headerFooter>
  <drawing r:id="rId1"/>
</worksheet>
</file>

<file path=xl/worksheets/sheet5.xml><?xml version="1.0" encoding="utf-8"?>
<worksheet xmlns="http://schemas.openxmlformats.org/spreadsheetml/2006/main" xmlns:r="http://schemas.openxmlformats.org/officeDocument/2006/relationships">
  <dimension ref="A1:C107"/>
  <sheetViews>
    <sheetView zoomScalePageLayoutView="0" workbookViewId="0" topLeftCell="A1">
      <selection activeCell="A1" sqref="A1:M1"/>
    </sheetView>
  </sheetViews>
  <sheetFormatPr defaultColWidth="9.140625" defaultRowHeight="12.75"/>
  <cols>
    <col min="1" max="1" width="57.00390625" style="15" customWidth="1"/>
    <col min="2" max="2" width="12.421875" style="15" bestFit="1" customWidth="1"/>
    <col min="3" max="3" width="13.140625" style="15" bestFit="1" customWidth="1"/>
    <col min="4" max="16384" width="9.140625" style="15" customWidth="1"/>
  </cols>
  <sheetData>
    <row r="1" spans="1:3" ht="15">
      <c r="A1" s="273" t="s">
        <v>214</v>
      </c>
      <c r="B1" s="273"/>
      <c r="C1" s="273"/>
    </row>
    <row r="4" spans="1:3" ht="15">
      <c r="A4" s="272" t="s">
        <v>215</v>
      </c>
      <c r="B4" s="272"/>
      <c r="C4" s="272"/>
    </row>
    <row r="5" spans="1:3" ht="15">
      <c r="A5" s="272" t="s">
        <v>214</v>
      </c>
      <c r="B5" s="272"/>
      <c r="C5" s="272"/>
    </row>
    <row r="6" spans="1:3" ht="15">
      <c r="A6" s="272" t="s">
        <v>216</v>
      </c>
      <c r="B6" s="272"/>
      <c r="C6" s="272"/>
    </row>
    <row r="7" spans="1:3" ht="15">
      <c r="A7" s="272" t="s">
        <v>21</v>
      </c>
      <c r="B7" s="272"/>
      <c r="C7" s="272"/>
    </row>
    <row r="8" spans="1:3" ht="14.25">
      <c r="A8" s="16"/>
      <c r="B8" s="16"/>
      <c r="C8" s="16"/>
    </row>
    <row r="9" spans="1:3" ht="30">
      <c r="A9" s="17" t="s">
        <v>217</v>
      </c>
      <c r="B9" s="18"/>
      <c r="C9" s="18"/>
    </row>
    <row r="10" spans="1:3" ht="14.25">
      <c r="A10" s="19"/>
      <c r="B10" s="18"/>
      <c r="C10" s="18"/>
    </row>
    <row r="11" spans="1:3" ht="28.5">
      <c r="A11" s="19" t="s">
        <v>218</v>
      </c>
      <c r="B11" s="20" t="s">
        <v>219</v>
      </c>
      <c r="C11" s="20"/>
    </row>
    <row r="12" spans="1:3" ht="14.25">
      <c r="A12" s="19" t="s">
        <v>220</v>
      </c>
      <c r="B12" s="20" t="s">
        <v>219</v>
      </c>
      <c r="C12" s="20"/>
    </row>
    <row r="13" spans="1:3" ht="14.25">
      <c r="A13" s="19" t="s">
        <v>221</v>
      </c>
      <c r="B13" s="21" t="s">
        <v>219</v>
      </c>
      <c r="C13" s="20"/>
    </row>
    <row r="14" spans="1:3" ht="14.25">
      <c r="A14" s="19"/>
      <c r="B14" s="20"/>
      <c r="C14" s="20"/>
    </row>
    <row r="15" spans="1:3" ht="29.25">
      <c r="A15" s="19" t="s">
        <v>222</v>
      </c>
      <c r="B15" s="20"/>
      <c r="C15" s="22" t="s">
        <v>219</v>
      </c>
    </row>
    <row r="16" spans="1:3" ht="14.25">
      <c r="A16" s="19"/>
      <c r="B16" s="20"/>
      <c r="C16" s="20"/>
    </row>
    <row r="17" spans="1:3" ht="30">
      <c r="A17" s="17" t="s">
        <v>223</v>
      </c>
      <c r="B17" s="20"/>
      <c r="C17" s="20"/>
    </row>
    <row r="18" spans="1:3" ht="14.25">
      <c r="A18" s="19"/>
      <c r="B18" s="20"/>
      <c r="C18" s="20"/>
    </row>
    <row r="19" spans="1:3" ht="14.25">
      <c r="A19" s="19" t="s">
        <v>224</v>
      </c>
      <c r="B19" s="20" t="s">
        <v>219</v>
      </c>
      <c r="C19" s="20"/>
    </row>
    <row r="20" spans="1:3" ht="14.25">
      <c r="A20" s="19" t="s">
        <v>225</v>
      </c>
      <c r="B20" s="20" t="s">
        <v>219</v>
      </c>
      <c r="C20" s="20"/>
    </row>
    <row r="21" spans="1:3" ht="14.25">
      <c r="A21" s="19" t="s">
        <v>226</v>
      </c>
      <c r="B21" s="21" t="s">
        <v>219</v>
      </c>
      <c r="C21" s="20"/>
    </row>
    <row r="22" spans="1:3" ht="14.25">
      <c r="A22" s="19"/>
      <c r="B22" s="20"/>
      <c r="C22" s="20"/>
    </row>
    <row r="23" spans="1:3" ht="29.25">
      <c r="A23" s="19" t="s">
        <v>227</v>
      </c>
      <c r="B23" s="20"/>
      <c r="C23" s="22" t="s">
        <v>219</v>
      </c>
    </row>
    <row r="24" spans="1:3" ht="14.25">
      <c r="A24" s="19"/>
      <c r="B24" s="20"/>
      <c r="C24" s="20"/>
    </row>
    <row r="25" spans="1:3" ht="30">
      <c r="A25" s="17" t="s">
        <v>228</v>
      </c>
      <c r="B25" s="20"/>
      <c r="C25" s="20"/>
    </row>
    <row r="26" spans="1:3" ht="14.25">
      <c r="A26" s="19"/>
      <c r="B26" s="20"/>
      <c r="C26" s="20"/>
    </row>
    <row r="27" spans="1:3" ht="15">
      <c r="A27" s="19" t="s">
        <v>229</v>
      </c>
      <c r="B27" s="21" t="s">
        <v>219</v>
      </c>
      <c r="C27" s="22"/>
    </row>
    <row r="28" spans="1:3" ht="14.25">
      <c r="A28" s="19"/>
      <c r="B28" s="20"/>
      <c r="C28" s="20"/>
    </row>
    <row r="29" spans="1:3" ht="29.25">
      <c r="A29" s="19" t="s">
        <v>230</v>
      </c>
      <c r="B29" s="20"/>
      <c r="C29" s="23" t="s">
        <v>219</v>
      </c>
    </row>
    <row r="30" spans="1:3" ht="14.25">
      <c r="A30" s="19"/>
      <c r="B30" s="20"/>
      <c r="C30" s="20"/>
    </row>
    <row r="31" spans="1:3" ht="28.5">
      <c r="A31" s="19" t="s">
        <v>231</v>
      </c>
      <c r="B31" s="20"/>
      <c r="C31" s="20" t="s">
        <v>219</v>
      </c>
    </row>
    <row r="32" spans="1:3" ht="14.25">
      <c r="A32" s="19"/>
      <c r="B32" s="20"/>
      <c r="C32" s="20"/>
    </row>
    <row r="33" spans="1:3" ht="28.5">
      <c r="A33" s="19" t="s">
        <v>232</v>
      </c>
      <c r="B33" s="20"/>
      <c r="C33" s="21" t="s">
        <v>219</v>
      </c>
    </row>
    <row r="34" spans="2:3" ht="14.25">
      <c r="B34" s="20"/>
      <c r="C34" s="24"/>
    </row>
    <row r="35" spans="1:3" ht="15.75" thickBot="1">
      <c r="A35" s="15" t="s">
        <v>233</v>
      </c>
      <c r="B35" s="20"/>
      <c r="C35" s="25" t="s">
        <v>219</v>
      </c>
    </row>
    <row r="36" spans="1:3" ht="15" thickTop="1">
      <c r="A36" s="16"/>
      <c r="B36" s="21"/>
      <c r="C36" s="21"/>
    </row>
    <row r="37" spans="1:3" ht="14.25">
      <c r="A37" s="4" t="s">
        <v>234</v>
      </c>
      <c r="B37" s="26"/>
      <c r="C37" s="26"/>
    </row>
    <row r="38" spans="2:3" ht="14.25">
      <c r="B38" s="26"/>
      <c r="C38" s="26"/>
    </row>
    <row r="39" spans="2:3" ht="14.25">
      <c r="B39" s="26"/>
      <c r="C39" s="26"/>
    </row>
    <row r="40" spans="2:3" ht="14.25">
      <c r="B40" s="26"/>
      <c r="C40" s="26"/>
    </row>
    <row r="41" spans="2:3" ht="14.25">
      <c r="B41" s="26"/>
      <c r="C41" s="26"/>
    </row>
    <row r="42" spans="2:3" ht="14.25">
      <c r="B42" s="26"/>
      <c r="C42" s="26"/>
    </row>
    <row r="43" spans="2:3" ht="14.25">
      <c r="B43" s="26"/>
      <c r="C43" s="26"/>
    </row>
    <row r="44" spans="2:3" ht="14.25">
      <c r="B44" s="26"/>
      <c r="C44" s="26"/>
    </row>
    <row r="45" spans="2:3" ht="14.25">
      <c r="B45" s="26"/>
      <c r="C45" s="26"/>
    </row>
    <row r="46" spans="2:3" ht="14.25">
      <c r="B46" s="26"/>
      <c r="C46" s="26"/>
    </row>
    <row r="47" spans="2:3" ht="14.25">
      <c r="B47" s="26"/>
      <c r="C47" s="26"/>
    </row>
    <row r="48" spans="2:3" ht="14.25">
      <c r="B48" s="26"/>
      <c r="C48" s="26"/>
    </row>
    <row r="49" spans="2:3" ht="14.25">
      <c r="B49" s="26"/>
      <c r="C49" s="26"/>
    </row>
    <row r="50" spans="2:3" ht="14.25">
      <c r="B50" s="26"/>
      <c r="C50" s="26"/>
    </row>
    <row r="51" spans="2:3" ht="14.25">
      <c r="B51" s="26"/>
      <c r="C51" s="26"/>
    </row>
    <row r="52" spans="2:3" ht="14.25">
      <c r="B52" s="26"/>
      <c r="C52" s="26"/>
    </row>
    <row r="53" spans="2:3" ht="14.25">
      <c r="B53" s="26"/>
      <c r="C53" s="26"/>
    </row>
    <row r="54" spans="2:3" ht="14.25">
      <c r="B54" s="26"/>
      <c r="C54" s="26"/>
    </row>
    <row r="55" spans="2:3" ht="14.25">
      <c r="B55" s="26"/>
      <c r="C55" s="26"/>
    </row>
    <row r="56" spans="2:3" ht="14.25">
      <c r="B56" s="26"/>
      <c r="C56" s="26"/>
    </row>
    <row r="57" spans="2:3" ht="14.25">
      <c r="B57" s="26"/>
      <c r="C57" s="26"/>
    </row>
    <row r="58" spans="2:3" ht="14.25">
      <c r="B58" s="26"/>
      <c r="C58" s="26"/>
    </row>
    <row r="59" spans="2:3" ht="14.25">
      <c r="B59" s="26"/>
      <c r="C59" s="26"/>
    </row>
    <row r="60" spans="2:3" ht="14.25">
      <c r="B60" s="26"/>
      <c r="C60" s="26"/>
    </row>
    <row r="61" spans="2:3" ht="14.25">
      <c r="B61" s="26"/>
      <c r="C61" s="26"/>
    </row>
    <row r="62" spans="2:3" ht="14.25">
      <c r="B62" s="26"/>
      <c r="C62" s="26"/>
    </row>
    <row r="63" spans="2:3" ht="14.25">
      <c r="B63" s="26"/>
      <c r="C63" s="26"/>
    </row>
    <row r="64" spans="2:3" ht="14.25">
      <c r="B64" s="26"/>
      <c r="C64" s="26"/>
    </row>
    <row r="65" spans="2:3" ht="14.25">
      <c r="B65" s="26"/>
      <c r="C65" s="26"/>
    </row>
    <row r="66" spans="2:3" ht="14.25">
      <c r="B66" s="26"/>
      <c r="C66" s="26"/>
    </row>
    <row r="67" spans="2:3" ht="14.25">
      <c r="B67" s="26"/>
      <c r="C67" s="26"/>
    </row>
    <row r="68" spans="2:3" ht="14.25">
      <c r="B68" s="26"/>
      <c r="C68" s="26"/>
    </row>
    <row r="69" spans="2:3" ht="14.25">
      <c r="B69" s="26"/>
      <c r="C69" s="26"/>
    </row>
    <row r="70" spans="2:3" ht="14.25">
      <c r="B70" s="26"/>
      <c r="C70" s="26"/>
    </row>
    <row r="71" spans="2:3" ht="14.25">
      <c r="B71" s="26"/>
      <c r="C71" s="26"/>
    </row>
    <row r="72" spans="2:3" ht="14.25">
      <c r="B72" s="26"/>
      <c r="C72" s="26"/>
    </row>
    <row r="73" spans="2:3" ht="14.25">
      <c r="B73" s="26"/>
      <c r="C73" s="26"/>
    </row>
    <row r="74" spans="2:3" ht="14.25">
      <c r="B74" s="26"/>
      <c r="C74" s="26"/>
    </row>
    <row r="75" spans="2:3" ht="14.25">
      <c r="B75" s="26"/>
      <c r="C75" s="26"/>
    </row>
    <row r="76" spans="2:3" ht="14.25">
      <c r="B76" s="26"/>
      <c r="C76" s="26"/>
    </row>
    <row r="77" spans="2:3" ht="14.25">
      <c r="B77" s="26"/>
      <c r="C77" s="26"/>
    </row>
    <row r="78" spans="2:3" ht="14.25">
      <c r="B78" s="26"/>
      <c r="C78" s="26"/>
    </row>
    <row r="79" spans="2:3" ht="14.25">
      <c r="B79" s="26"/>
      <c r="C79" s="26"/>
    </row>
    <row r="80" spans="2:3" ht="14.25">
      <c r="B80" s="26"/>
      <c r="C80" s="26"/>
    </row>
    <row r="81" spans="2:3" ht="14.25">
      <c r="B81" s="26"/>
      <c r="C81" s="26"/>
    </row>
    <row r="82" spans="2:3" ht="14.25">
      <c r="B82" s="26"/>
      <c r="C82" s="26"/>
    </row>
    <row r="83" spans="2:3" ht="14.25">
      <c r="B83" s="26"/>
      <c r="C83" s="26"/>
    </row>
    <row r="84" spans="2:3" ht="14.25">
      <c r="B84" s="26"/>
      <c r="C84" s="26"/>
    </row>
    <row r="85" spans="2:3" ht="14.25">
      <c r="B85" s="26"/>
      <c r="C85" s="26"/>
    </row>
    <row r="86" spans="2:3" ht="14.25">
      <c r="B86" s="26"/>
      <c r="C86" s="26"/>
    </row>
    <row r="87" spans="2:3" ht="14.25">
      <c r="B87" s="26"/>
      <c r="C87" s="26"/>
    </row>
    <row r="88" spans="2:3" ht="14.25">
      <c r="B88" s="26"/>
      <c r="C88" s="26"/>
    </row>
    <row r="89" spans="2:3" ht="14.25">
      <c r="B89" s="26"/>
      <c r="C89" s="26"/>
    </row>
    <row r="90" spans="2:3" ht="14.25">
      <c r="B90" s="26"/>
      <c r="C90" s="26"/>
    </row>
    <row r="91" spans="2:3" ht="14.25">
      <c r="B91" s="26"/>
      <c r="C91" s="26"/>
    </row>
    <row r="92" spans="2:3" ht="14.25">
      <c r="B92" s="26"/>
      <c r="C92" s="26"/>
    </row>
    <row r="93" spans="2:3" ht="14.25">
      <c r="B93" s="26"/>
      <c r="C93" s="26"/>
    </row>
    <row r="94" spans="2:3" ht="14.25">
      <c r="B94" s="26"/>
      <c r="C94" s="26"/>
    </row>
    <row r="95" spans="2:3" ht="14.25">
      <c r="B95" s="26"/>
      <c r="C95" s="26"/>
    </row>
    <row r="96" spans="2:3" ht="14.25">
      <c r="B96" s="26"/>
      <c r="C96" s="26"/>
    </row>
    <row r="97" spans="2:3" ht="14.25">
      <c r="B97" s="26"/>
      <c r="C97" s="26"/>
    </row>
    <row r="98" spans="2:3" ht="14.25">
      <c r="B98" s="26"/>
      <c r="C98" s="26"/>
    </row>
    <row r="99" spans="2:3" ht="14.25">
      <c r="B99" s="26"/>
      <c r="C99" s="26"/>
    </row>
    <row r="100" spans="2:3" ht="14.25">
      <c r="B100" s="26"/>
      <c r="C100" s="26"/>
    </row>
    <row r="101" spans="2:3" ht="14.25">
      <c r="B101" s="26"/>
      <c r="C101" s="26"/>
    </row>
    <row r="102" spans="2:3" ht="14.25">
      <c r="B102" s="26"/>
      <c r="C102" s="26"/>
    </row>
    <row r="103" spans="2:3" ht="14.25">
      <c r="B103" s="26"/>
      <c r="C103" s="26"/>
    </row>
    <row r="104" spans="2:3" ht="14.25">
      <c r="B104" s="26"/>
      <c r="C104" s="26"/>
    </row>
    <row r="105" spans="2:3" ht="14.25">
      <c r="B105" s="26"/>
      <c r="C105" s="26"/>
    </row>
    <row r="106" spans="2:3" ht="14.25">
      <c r="B106" s="26"/>
      <c r="C106" s="26"/>
    </row>
    <row r="107" spans="2:3" ht="14.25">
      <c r="B107" s="26"/>
      <c r="C107" s="26"/>
    </row>
  </sheetData>
  <sheetProtection/>
  <mergeCells count="5">
    <mergeCell ref="A7:C7"/>
    <mergeCell ref="A1:C1"/>
    <mergeCell ref="A4:C4"/>
    <mergeCell ref="A5:C5"/>
    <mergeCell ref="A6:C6"/>
  </mergeCells>
  <printOptions/>
  <pageMargins left="0.75" right="0.75" top="1" bottom="1" header="0" footer="0"/>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M60"/>
  <sheetViews>
    <sheetView zoomScale="60" zoomScaleNormal="60" zoomScalePageLayoutView="0" workbookViewId="0" topLeftCell="A1">
      <selection activeCell="A1" sqref="A1:M1"/>
    </sheetView>
  </sheetViews>
  <sheetFormatPr defaultColWidth="9.140625" defaultRowHeight="12.75"/>
  <cols>
    <col min="1" max="1" width="5.140625" style="1" bestFit="1" customWidth="1"/>
    <col min="2" max="2" width="39.57421875" style="1" customWidth="1"/>
    <col min="3" max="3" width="11.8515625" style="1" customWidth="1"/>
    <col min="4" max="4" width="9.140625" style="1" customWidth="1"/>
    <col min="5" max="5" width="11.28125" style="1" customWidth="1"/>
    <col min="6" max="6" width="11.8515625" style="1" customWidth="1"/>
    <col min="7" max="7" width="15.140625" style="1" customWidth="1"/>
    <col min="8" max="8" width="19.00390625" style="1" bestFit="1" customWidth="1"/>
    <col min="9" max="9" width="22.00390625" style="1" bestFit="1" customWidth="1"/>
    <col min="10" max="10" width="19.8515625" style="1" bestFit="1" customWidth="1"/>
    <col min="11" max="11" width="20.421875" style="1" bestFit="1" customWidth="1"/>
    <col min="12" max="12" width="25.140625" style="1" bestFit="1" customWidth="1"/>
    <col min="13" max="13" width="18.00390625" style="1" customWidth="1"/>
    <col min="14" max="16384" width="9.140625" style="1" customWidth="1"/>
  </cols>
  <sheetData>
    <row r="1" spans="1:13" ht="15">
      <c r="A1" s="274" t="s">
        <v>235</v>
      </c>
      <c r="B1" s="274"/>
      <c r="C1" s="274"/>
      <c r="D1" s="274"/>
      <c r="E1" s="274"/>
      <c r="F1" s="274"/>
      <c r="G1" s="274"/>
      <c r="H1" s="274"/>
      <c r="I1" s="274"/>
      <c r="J1" s="274"/>
      <c r="K1" s="274"/>
      <c r="L1" s="274"/>
      <c r="M1" s="274"/>
    </row>
    <row r="3" spans="2:13" ht="15">
      <c r="B3" s="275" t="s">
        <v>235</v>
      </c>
      <c r="C3" s="275"/>
      <c r="D3" s="275"/>
      <c r="E3" s="275"/>
      <c r="F3" s="275"/>
      <c r="G3" s="275"/>
      <c r="H3" s="275"/>
      <c r="I3" s="275"/>
      <c r="J3" s="275"/>
      <c r="K3" s="275"/>
      <c r="L3" s="275"/>
      <c r="M3" s="275"/>
    </row>
    <row r="4" spans="2:13" ht="14.25">
      <c r="B4" s="27"/>
      <c r="C4" s="27"/>
      <c r="D4" s="27"/>
      <c r="E4" s="27"/>
      <c r="F4" s="27"/>
      <c r="G4" s="27"/>
      <c r="H4" s="27"/>
      <c r="I4" s="27"/>
      <c r="J4" s="27"/>
      <c r="K4" s="27"/>
      <c r="L4" s="27"/>
      <c r="M4" s="27"/>
    </row>
    <row r="5" spans="2:13" ht="15">
      <c r="B5" s="2"/>
      <c r="C5" s="2"/>
      <c r="D5" s="276" t="s">
        <v>236</v>
      </c>
      <c r="E5" s="276"/>
      <c r="F5" s="2"/>
      <c r="G5" s="2"/>
      <c r="H5" s="276" t="s">
        <v>237</v>
      </c>
      <c r="I5" s="276"/>
      <c r="J5" s="276"/>
      <c r="K5" s="2"/>
      <c r="L5" s="2"/>
      <c r="M5" s="2"/>
    </row>
    <row r="6" spans="2:13" ht="60">
      <c r="B6" s="28" t="s">
        <v>238</v>
      </c>
      <c r="C6" s="28" t="s">
        <v>239</v>
      </c>
      <c r="D6" s="28" t="s">
        <v>240</v>
      </c>
      <c r="E6" s="28" t="s">
        <v>241</v>
      </c>
      <c r="F6" s="28" t="s">
        <v>242</v>
      </c>
      <c r="G6" s="28" t="s">
        <v>243</v>
      </c>
      <c r="H6" s="28" t="s">
        <v>244</v>
      </c>
      <c r="I6" s="28" t="s">
        <v>245</v>
      </c>
      <c r="J6" s="28" t="s">
        <v>246</v>
      </c>
      <c r="K6" s="28" t="s">
        <v>247</v>
      </c>
      <c r="L6" s="28" t="s">
        <v>248</v>
      </c>
      <c r="M6" s="28" t="s">
        <v>249</v>
      </c>
    </row>
    <row r="7" spans="2:13" ht="15">
      <c r="B7" s="29" t="s">
        <v>22</v>
      </c>
      <c r="C7" s="2"/>
      <c r="D7" s="2"/>
      <c r="E7" s="2"/>
      <c r="F7" s="2"/>
      <c r="G7" s="2"/>
      <c r="H7" s="2"/>
      <c r="I7" s="2"/>
      <c r="J7" s="2"/>
      <c r="K7" s="2"/>
      <c r="L7" s="2"/>
      <c r="M7" s="2"/>
    </row>
    <row r="8" spans="2:13" ht="14.25">
      <c r="B8" s="30" t="s">
        <v>250</v>
      </c>
      <c r="C8" s="31" t="s">
        <v>219</v>
      </c>
      <c r="D8" s="31"/>
      <c r="E8" s="31"/>
      <c r="F8" s="31" t="s">
        <v>219</v>
      </c>
      <c r="G8" s="31" t="s">
        <v>219</v>
      </c>
      <c r="H8" s="31"/>
      <c r="I8" s="31"/>
      <c r="J8" s="31"/>
      <c r="K8" s="31"/>
      <c r="L8" s="31"/>
      <c r="M8" s="31" t="str">
        <f>G8</f>
        <v>XX</v>
      </c>
    </row>
    <row r="9" spans="2:13" ht="14.25">
      <c r="B9" s="30" t="s">
        <v>251</v>
      </c>
      <c r="C9" s="31" t="s">
        <v>219</v>
      </c>
      <c r="D9" s="31"/>
      <c r="E9" s="31"/>
      <c r="F9" s="31" t="s">
        <v>219</v>
      </c>
      <c r="G9" s="31" t="s">
        <v>219</v>
      </c>
      <c r="H9" s="31" t="s">
        <v>219</v>
      </c>
      <c r="I9" s="31"/>
      <c r="J9" s="31"/>
      <c r="K9" s="31"/>
      <c r="L9" s="31"/>
      <c r="M9" s="31"/>
    </row>
    <row r="10" spans="2:13" ht="14.25">
      <c r="B10" s="1" t="s">
        <v>48</v>
      </c>
      <c r="C10" s="31" t="s">
        <v>219</v>
      </c>
      <c r="D10" s="31"/>
      <c r="E10" s="31"/>
      <c r="F10" s="31" t="s">
        <v>219</v>
      </c>
      <c r="G10" s="31" t="s">
        <v>219</v>
      </c>
      <c r="H10" s="31"/>
      <c r="I10" s="31"/>
      <c r="J10" s="31"/>
      <c r="K10" s="31"/>
      <c r="L10" s="31"/>
      <c r="M10" s="31"/>
    </row>
    <row r="11" spans="2:13" ht="14.25">
      <c r="B11" s="32" t="s">
        <v>49</v>
      </c>
      <c r="C11" s="31" t="s">
        <v>219</v>
      </c>
      <c r="D11" s="31"/>
      <c r="E11" s="31"/>
      <c r="F11" s="31" t="s">
        <v>219</v>
      </c>
      <c r="G11" s="31" t="s">
        <v>219</v>
      </c>
      <c r="H11" s="31"/>
      <c r="I11" s="31"/>
      <c r="J11" s="31"/>
      <c r="K11" s="31" t="s">
        <v>219</v>
      </c>
      <c r="L11" s="31"/>
      <c r="M11" s="31"/>
    </row>
    <row r="12" spans="2:13" ht="14.25">
      <c r="B12" s="32" t="s">
        <v>50</v>
      </c>
      <c r="C12" s="31" t="s">
        <v>219</v>
      </c>
      <c r="D12" s="31"/>
      <c r="E12" s="31"/>
      <c r="F12" s="31" t="s">
        <v>219</v>
      </c>
      <c r="G12" s="31" t="s">
        <v>219</v>
      </c>
      <c r="H12" s="31"/>
      <c r="I12" s="31"/>
      <c r="J12" s="31"/>
      <c r="K12" s="31" t="s">
        <v>219</v>
      </c>
      <c r="L12" s="31"/>
      <c r="M12" s="31"/>
    </row>
    <row r="13" spans="2:13" ht="14.25">
      <c r="B13" s="32" t="s">
        <v>123</v>
      </c>
      <c r="C13" s="31" t="s">
        <v>219</v>
      </c>
      <c r="D13" s="31"/>
      <c r="E13" s="31"/>
      <c r="F13" s="31" t="s">
        <v>219</v>
      </c>
      <c r="G13" s="31" t="s">
        <v>219</v>
      </c>
      <c r="H13" s="31"/>
      <c r="I13" s="31"/>
      <c r="J13" s="31"/>
      <c r="K13" s="31" t="s">
        <v>219</v>
      </c>
      <c r="L13" s="31"/>
      <c r="M13" s="31"/>
    </row>
    <row r="14" spans="2:13" ht="15">
      <c r="B14" s="33" t="s">
        <v>252</v>
      </c>
      <c r="C14" s="34">
        <f>SUM(C8:C13)</f>
        <v>0</v>
      </c>
      <c r="D14" s="31"/>
      <c r="E14" s="31"/>
      <c r="F14" s="34">
        <f>SUM(F8:F13)</f>
        <v>0</v>
      </c>
      <c r="G14" s="31"/>
      <c r="H14" s="31"/>
      <c r="I14" s="31"/>
      <c r="J14" s="31"/>
      <c r="K14" s="31"/>
      <c r="L14" s="31"/>
      <c r="M14" s="31"/>
    </row>
    <row r="15" spans="2:13" ht="15">
      <c r="B15" s="29" t="s">
        <v>253</v>
      </c>
      <c r="C15" s="31"/>
      <c r="D15" s="31"/>
      <c r="E15" s="31"/>
      <c r="F15" s="31"/>
      <c r="G15" s="31"/>
      <c r="H15" s="31"/>
      <c r="I15" s="31"/>
      <c r="J15" s="31"/>
      <c r="K15" s="31"/>
      <c r="L15" s="31"/>
      <c r="M15" s="31"/>
    </row>
    <row r="16" spans="2:13" ht="14.25">
      <c r="B16" s="30" t="s">
        <v>254</v>
      </c>
      <c r="C16" s="31" t="s">
        <v>219</v>
      </c>
      <c r="D16" s="31"/>
      <c r="E16" s="31"/>
      <c r="F16" s="31" t="s">
        <v>219</v>
      </c>
      <c r="G16" s="31" t="s">
        <v>219</v>
      </c>
      <c r="H16" s="31"/>
      <c r="I16" s="31"/>
      <c r="J16" s="31"/>
      <c r="K16" s="31"/>
      <c r="L16" s="31"/>
      <c r="M16" s="31"/>
    </row>
    <row r="17" spans="2:13" ht="14.25">
      <c r="B17" s="30" t="s">
        <v>255</v>
      </c>
      <c r="C17" s="31" t="s">
        <v>219</v>
      </c>
      <c r="D17" s="31"/>
      <c r="E17" s="31"/>
      <c r="F17" s="31" t="s">
        <v>219</v>
      </c>
      <c r="G17" s="31" t="s">
        <v>219</v>
      </c>
      <c r="H17" s="31"/>
      <c r="I17" s="31"/>
      <c r="J17" s="31"/>
      <c r="K17" s="31"/>
      <c r="L17" s="31" t="s">
        <v>219</v>
      </c>
      <c r="M17" s="31"/>
    </row>
    <row r="18" spans="2:13" ht="28.5">
      <c r="B18" s="30" t="s">
        <v>256</v>
      </c>
      <c r="C18" s="31" t="s">
        <v>219</v>
      </c>
      <c r="D18" s="31" t="s">
        <v>219</v>
      </c>
      <c r="E18" s="31"/>
      <c r="F18" s="31" t="s">
        <v>219</v>
      </c>
      <c r="G18" s="31" t="s">
        <v>219</v>
      </c>
      <c r="H18" s="31"/>
      <c r="I18" s="31"/>
      <c r="J18" s="31"/>
      <c r="K18" s="31"/>
      <c r="L18" s="31"/>
      <c r="M18" s="31"/>
    </row>
    <row r="19" spans="2:13" ht="15">
      <c r="B19" s="33" t="s">
        <v>257</v>
      </c>
      <c r="C19" s="31" t="s">
        <v>219</v>
      </c>
      <c r="D19" s="31"/>
      <c r="E19" s="31"/>
      <c r="F19" s="34">
        <f>SUM(F16:F18)</f>
        <v>0</v>
      </c>
      <c r="G19" s="31"/>
      <c r="H19" s="31"/>
      <c r="I19" s="31"/>
      <c r="J19" s="31"/>
      <c r="K19" s="31"/>
      <c r="L19" s="31"/>
      <c r="M19" s="31"/>
    </row>
    <row r="20" spans="2:13" ht="15">
      <c r="B20" s="29" t="s">
        <v>2</v>
      </c>
      <c r="C20" s="31" t="s">
        <v>219</v>
      </c>
      <c r="D20" s="31"/>
      <c r="E20" s="31"/>
      <c r="F20" s="31"/>
      <c r="G20" s="31" t="str">
        <f>C20</f>
        <v>XX</v>
      </c>
      <c r="H20" s="31" t="s">
        <v>219</v>
      </c>
      <c r="I20" s="31"/>
      <c r="J20" s="31"/>
      <c r="K20" s="31"/>
      <c r="L20" s="31"/>
      <c r="M20" s="31"/>
    </row>
    <row r="21" spans="2:13" ht="15">
      <c r="B21" s="29" t="s">
        <v>258</v>
      </c>
      <c r="C21" s="31"/>
      <c r="D21" s="31"/>
      <c r="E21" s="31"/>
      <c r="F21" s="31"/>
      <c r="G21" s="31"/>
      <c r="H21" s="31"/>
      <c r="I21" s="31"/>
      <c r="J21" s="31"/>
      <c r="K21" s="31"/>
      <c r="L21" s="31"/>
      <c r="M21" s="31"/>
    </row>
    <row r="22" spans="1:13" ht="14.25">
      <c r="A22" s="35" t="s">
        <v>6</v>
      </c>
      <c r="B22" s="36" t="s">
        <v>25</v>
      </c>
      <c r="C22" s="31" t="s">
        <v>219</v>
      </c>
      <c r="D22" s="31"/>
      <c r="E22" s="31"/>
      <c r="F22" s="31"/>
      <c r="G22" s="31" t="str">
        <f aca="true" t="shared" si="0" ref="G22:G54">C22</f>
        <v>XX</v>
      </c>
      <c r="H22" s="31"/>
      <c r="I22" s="31" t="s">
        <v>219</v>
      </c>
      <c r="J22" s="31"/>
      <c r="K22" s="31"/>
      <c r="L22" s="31"/>
      <c r="M22" s="31"/>
    </row>
    <row r="23" spans="1:13" ht="28.5">
      <c r="A23" s="35" t="s">
        <v>7</v>
      </c>
      <c r="B23" s="36" t="s">
        <v>26</v>
      </c>
      <c r="C23" s="31" t="s">
        <v>219</v>
      </c>
      <c r="D23" s="31"/>
      <c r="E23" s="31"/>
      <c r="F23" s="31"/>
      <c r="G23" s="31" t="str">
        <f t="shared" si="0"/>
        <v>XX</v>
      </c>
      <c r="H23" s="31"/>
      <c r="I23" s="31" t="s">
        <v>219</v>
      </c>
      <c r="J23" s="31"/>
      <c r="K23" s="31"/>
      <c r="L23" s="31"/>
      <c r="M23" s="31"/>
    </row>
    <row r="24" spans="1:13" ht="28.5">
      <c r="A24" s="35" t="s">
        <v>5</v>
      </c>
      <c r="B24" s="36" t="s">
        <v>99</v>
      </c>
      <c r="C24" s="31" t="s">
        <v>219</v>
      </c>
      <c r="D24" s="31"/>
      <c r="E24" s="31"/>
      <c r="F24" s="31"/>
      <c r="G24" s="31" t="str">
        <f t="shared" si="0"/>
        <v>XX</v>
      </c>
      <c r="H24" s="31"/>
      <c r="I24" s="31" t="s">
        <v>219</v>
      </c>
      <c r="J24" s="31"/>
      <c r="K24" s="31"/>
      <c r="L24" s="31"/>
      <c r="M24" s="31"/>
    </row>
    <row r="25" spans="1:13" ht="14.25">
      <c r="A25" s="35" t="s">
        <v>102</v>
      </c>
      <c r="B25" s="36" t="s">
        <v>103</v>
      </c>
      <c r="C25" s="31" t="s">
        <v>219</v>
      </c>
      <c r="D25" s="31"/>
      <c r="E25" s="31"/>
      <c r="F25" s="31"/>
      <c r="G25" s="31" t="str">
        <f t="shared" si="0"/>
        <v>XX</v>
      </c>
      <c r="H25" s="31"/>
      <c r="I25" s="31" t="s">
        <v>219</v>
      </c>
      <c r="J25" s="31"/>
      <c r="K25" s="31"/>
      <c r="L25" s="31"/>
      <c r="M25" s="31"/>
    </row>
    <row r="26" spans="1:13" ht="14.25">
      <c r="A26" s="35" t="s">
        <v>104</v>
      </c>
      <c r="B26" s="36" t="s">
        <v>105</v>
      </c>
      <c r="C26" s="31" t="s">
        <v>219</v>
      </c>
      <c r="D26" s="31"/>
      <c r="E26" s="31"/>
      <c r="F26" s="31"/>
      <c r="G26" s="31" t="str">
        <f t="shared" si="0"/>
        <v>XX</v>
      </c>
      <c r="H26" s="31"/>
      <c r="I26" s="31" t="s">
        <v>219</v>
      </c>
      <c r="J26" s="31"/>
      <c r="K26" s="31"/>
      <c r="L26" s="31"/>
      <c r="M26" s="31"/>
    </row>
    <row r="27" spans="1:13" ht="14.25">
      <c r="A27" s="35" t="s">
        <v>8</v>
      </c>
      <c r="B27" s="36" t="s">
        <v>27</v>
      </c>
      <c r="C27" s="31" t="s">
        <v>219</v>
      </c>
      <c r="D27" s="31"/>
      <c r="E27" s="31"/>
      <c r="F27" s="31"/>
      <c r="G27" s="31" t="str">
        <f t="shared" si="0"/>
        <v>XX</v>
      </c>
      <c r="H27" s="31"/>
      <c r="I27" s="31" t="s">
        <v>219</v>
      </c>
      <c r="J27" s="31"/>
      <c r="K27" s="31"/>
      <c r="L27" s="31"/>
      <c r="M27" s="31"/>
    </row>
    <row r="28" spans="1:13" ht="14.25">
      <c r="A28" s="35" t="s">
        <v>4</v>
      </c>
      <c r="B28" s="36" t="s">
        <v>28</v>
      </c>
      <c r="C28" s="31" t="s">
        <v>219</v>
      </c>
      <c r="D28" s="31"/>
      <c r="E28" s="31"/>
      <c r="F28" s="31"/>
      <c r="G28" s="31" t="str">
        <f t="shared" si="0"/>
        <v>XX</v>
      </c>
      <c r="H28" s="31"/>
      <c r="I28" s="31" t="s">
        <v>219</v>
      </c>
      <c r="J28" s="31"/>
      <c r="K28" s="31"/>
      <c r="L28" s="31"/>
      <c r="M28" s="31"/>
    </row>
    <row r="29" spans="1:13" ht="14.25">
      <c r="A29" s="35" t="s">
        <v>9</v>
      </c>
      <c r="B29" s="36" t="s">
        <v>29</v>
      </c>
      <c r="C29" s="31" t="s">
        <v>219</v>
      </c>
      <c r="D29" s="31"/>
      <c r="E29" s="31"/>
      <c r="F29" s="31"/>
      <c r="G29" s="31" t="str">
        <f t="shared" si="0"/>
        <v>XX</v>
      </c>
      <c r="H29" s="31"/>
      <c r="I29" s="31" t="s">
        <v>219</v>
      </c>
      <c r="J29" s="31"/>
      <c r="K29" s="31"/>
      <c r="L29" s="31"/>
      <c r="M29" s="31"/>
    </row>
    <row r="30" spans="1:13" ht="14.25">
      <c r="A30" s="3">
        <v>113</v>
      </c>
      <c r="B30" s="36" t="s">
        <v>31</v>
      </c>
      <c r="C30" s="31" t="s">
        <v>219</v>
      </c>
      <c r="D30" s="31"/>
      <c r="E30" s="31"/>
      <c r="F30" s="31"/>
      <c r="G30" s="31" t="str">
        <f t="shared" si="0"/>
        <v>XX</v>
      </c>
      <c r="H30" s="31"/>
      <c r="I30" s="31" t="s">
        <v>219</v>
      </c>
      <c r="J30" s="31"/>
      <c r="K30" s="31"/>
      <c r="L30" s="31"/>
      <c r="M30" s="31"/>
    </row>
    <row r="31" spans="1:13" ht="14.25">
      <c r="A31" s="3">
        <v>121</v>
      </c>
      <c r="B31" s="36" t="s">
        <v>32</v>
      </c>
      <c r="C31" s="31" t="s">
        <v>219</v>
      </c>
      <c r="D31" s="31"/>
      <c r="E31" s="31"/>
      <c r="F31" s="31"/>
      <c r="G31" s="31" t="str">
        <f t="shared" si="0"/>
        <v>XX</v>
      </c>
      <c r="H31" s="31"/>
      <c r="I31" s="31" t="s">
        <v>219</v>
      </c>
      <c r="J31" s="31"/>
      <c r="K31" s="31"/>
      <c r="L31" s="31"/>
      <c r="M31" s="31"/>
    </row>
    <row r="32" spans="1:13" ht="14.25">
      <c r="A32" s="3">
        <v>122</v>
      </c>
      <c r="B32" s="36" t="s">
        <v>33</v>
      </c>
      <c r="C32" s="31" t="s">
        <v>219</v>
      </c>
      <c r="D32" s="31"/>
      <c r="E32" s="31"/>
      <c r="F32" s="31"/>
      <c r="G32" s="31" t="str">
        <f t="shared" si="0"/>
        <v>XX</v>
      </c>
      <c r="H32" s="31"/>
      <c r="I32" s="31" t="s">
        <v>219</v>
      </c>
      <c r="J32" s="31"/>
      <c r="K32" s="31"/>
      <c r="L32" s="31"/>
      <c r="M32" s="31"/>
    </row>
    <row r="33" spans="1:13" ht="14.25">
      <c r="A33" s="3">
        <v>131</v>
      </c>
      <c r="B33" s="36" t="s">
        <v>34</v>
      </c>
      <c r="C33" s="31" t="s">
        <v>219</v>
      </c>
      <c r="D33" s="31"/>
      <c r="E33" s="31"/>
      <c r="F33" s="31"/>
      <c r="G33" s="31" t="str">
        <f t="shared" si="0"/>
        <v>XX</v>
      </c>
      <c r="H33" s="31"/>
      <c r="I33" s="31" t="s">
        <v>219</v>
      </c>
      <c r="J33" s="31"/>
      <c r="K33" s="31"/>
      <c r="L33" s="31"/>
      <c r="M33" s="31"/>
    </row>
    <row r="34" spans="1:13" ht="14.25">
      <c r="A34" s="3">
        <v>133</v>
      </c>
      <c r="B34" s="36" t="s">
        <v>35</v>
      </c>
      <c r="C34" s="31" t="s">
        <v>219</v>
      </c>
      <c r="D34" s="31"/>
      <c r="E34" s="31"/>
      <c r="F34" s="31"/>
      <c r="G34" s="31" t="str">
        <f t="shared" si="0"/>
        <v>XX</v>
      </c>
      <c r="H34" s="31"/>
      <c r="I34" s="31" t="s">
        <v>219</v>
      </c>
      <c r="J34" s="31"/>
      <c r="K34" s="31"/>
      <c r="L34" s="31"/>
      <c r="M34" s="31"/>
    </row>
    <row r="35" spans="1:13" ht="14.25">
      <c r="A35" s="3">
        <v>141</v>
      </c>
      <c r="B35" s="36" t="s">
        <v>36</v>
      </c>
      <c r="C35" s="31" t="s">
        <v>219</v>
      </c>
      <c r="D35" s="31"/>
      <c r="E35" s="31"/>
      <c r="F35" s="31"/>
      <c r="G35" s="31" t="str">
        <f t="shared" si="0"/>
        <v>XX</v>
      </c>
      <c r="H35" s="31"/>
      <c r="I35" s="31" t="s">
        <v>219</v>
      </c>
      <c r="J35" s="31"/>
      <c r="K35" s="31"/>
      <c r="L35" s="31"/>
      <c r="M35" s="31"/>
    </row>
    <row r="36" spans="1:13" ht="14.25">
      <c r="A36" s="3">
        <v>151</v>
      </c>
      <c r="B36" s="36" t="s">
        <v>37</v>
      </c>
      <c r="C36" s="31" t="s">
        <v>219</v>
      </c>
      <c r="D36" s="31"/>
      <c r="E36" s="31"/>
      <c r="F36" s="31"/>
      <c r="G36" s="31" t="str">
        <f t="shared" si="0"/>
        <v>XX</v>
      </c>
      <c r="H36" s="31"/>
      <c r="I36" s="31" t="s">
        <v>219</v>
      </c>
      <c r="J36" s="31"/>
      <c r="K36" s="31"/>
      <c r="L36" s="31"/>
      <c r="M36" s="31"/>
    </row>
    <row r="37" spans="1:13" ht="28.5">
      <c r="A37" s="3">
        <v>162</v>
      </c>
      <c r="B37" s="36" t="s">
        <v>38</v>
      </c>
      <c r="C37" s="31" t="s">
        <v>219</v>
      </c>
      <c r="D37" s="31"/>
      <c r="E37" s="31"/>
      <c r="F37" s="31"/>
      <c r="G37" s="31" t="str">
        <f t="shared" si="0"/>
        <v>XX</v>
      </c>
      <c r="H37" s="31"/>
      <c r="I37" s="31" t="s">
        <v>219</v>
      </c>
      <c r="J37" s="31"/>
      <c r="K37" s="31"/>
      <c r="L37" s="31"/>
      <c r="M37" s="31"/>
    </row>
    <row r="38" spans="1:13" ht="28.5">
      <c r="A38" s="3">
        <v>168</v>
      </c>
      <c r="B38" s="36" t="s">
        <v>39</v>
      </c>
      <c r="C38" s="31" t="s">
        <v>219</v>
      </c>
      <c r="D38" s="31"/>
      <c r="E38" s="31"/>
      <c r="F38" s="31"/>
      <c r="G38" s="31" t="str">
        <f t="shared" si="0"/>
        <v>XX</v>
      </c>
      <c r="H38" s="31"/>
      <c r="I38" s="31" t="s">
        <v>219</v>
      </c>
      <c r="J38" s="31"/>
      <c r="K38" s="31"/>
      <c r="L38" s="31"/>
      <c r="M38" s="31"/>
    </row>
    <row r="39" spans="1:13" ht="14.25">
      <c r="A39" s="3">
        <v>171</v>
      </c>
      <c r="B39" s="36" t="s">
        <v>112</v>
      </c>
      <c r="C39" s="31" t="s">
        <v>219</v>
      </c>
      <c r="D39" s="31"/>
      <c r="E39" s="31"/>
      <c r="F39" s="31"/>
      <c r="G39" s="31" t="str">
        <f t="shared" si="0"/>
        <v>XX</v>
      </c>
      <c r="H39" s="31"/>
      <c r="I39" s="31" t="s">
        <v>219</v>
      </c>
      <c r="J39" s="31"/>
      <c r="K39" s="31"/>
      <c r="L39" s="31"/>
      <c r="M39" s="31"/>
    </row>
    <row r="40" spans="1:13" ht="14.25">
      <c r="A40" s="3">
        <v>189</v>
      </c>
      <c r="B40" s="36" t="s">
        <v>114</v>
      </c>
      <c r="C40" s="31" t="s">
        <v>219</v>
      </c>
      <c r="D40" s="31"/>
      <c r="E40" s="31"/>
      <c r="F40" s="31"/>
      <c r="G40" s="31" t="str">
        <f t="shared" si="0"/>
        <v>XX</v>
      </c>
      <c r="H40" s="31"/>
      <c r="I40" s="31" t="s">
        <v>219</v>
      </c>
      <c r="J40" s="31"/>
      <c r="K40" s="31"/>
      <c r="L40" s="31"/>
      <c r="M40" s="31"/>
    </row>
    <row r="41" spans="1:13" ht="14.25">
      <c r="A41" s="3">
        <v>196</v>
      </c>
      <c r="B41" s="36" t="s">
        <v>115</v>
      </c>
      <c r="C41" s="31" t="s">
        <v>219</v>
      </c>
      <c r="D41" s="31"/>
      <c r="E41" s="31"/>
      <c r="F41" s="31"/>
      <c r="G41" s="31" t="str">
        <f t="shared" si="0"/>
        <v>XX</v>
      </c>
      <c r="H41" s="31"/>
      <c r="I41" s="31" t="s">
        <v>219</v>
      </c>
      <c r="J41" s="31"/>
      <c r="K41" s="31"/>
      <c r="L41" s="31"/>
      <c r="M41" s="31"/>
    </row>
    <row r="42" spans="1:13" ht="14.25">
      <c r="A42" s="3">
        <v>233</v>
      </c>
      <c r="B42" s="36" t="s">
        <v>116</v>
      </c>
      <c r="C42" s="31" t="s">
        <v>219</v>
      </c>
      <c r="D42" s="31"/>
      <c r="E42" s="31"/>
      <c r="F42" s="31"/>
      <c r="G42" s="31" t="str">
        <f t="shared" si="0"/>
        <v>XX</v>
      </c>
      <c r="H42" s="31"/>
      <c r="I42" s="31" t="s">
        <v>219</v>
      </c>
      <c r="J42" s="31"/>
      <c r="K42" s="31"/>
      <c r="L42" s="31"/>
      <c r="M42" s="31"/>
    </row>
    <row r="43" spans="1:13" ht="14.25">
      <c r="A43" s="3">
        <v>241</v>
      </c>
      <c r="B43" s="36" t="s">
        <v>41</v>
      </c>
      <c r="C43" s="31" t="s">
        <v>219</v>
      </c>
      <c r="D43" s="31"/>
      <c r="E43" s="31"/>
      <c r="F43" s="31"/>
      <c r="G43" s="31" t="str">
        <f t="shared" si="0"/>
        <v>XX</v>
      </c>
      <c r="H43" s="31"/>
      <c r="I43" s="31" t="s">
        <v>219</v>
      </c>
      <c r="J43" s="31"/>
      <c r="K43" s="31"/>
      <c r="L43" s="31"/>
      <c r="M43" s="31"/>
    </row>
    <row r="44" spans="1:13" ht="14.25">
      <c r="A44" s="3">
        <v>262</v>
      </c>
      <c r="B44" s="36" t="s">
        <v>42</v>
      </c>
      <c r="C44" s="31" t="s">
        <v>219</v>
      </c>
      <c r="D44" s="31"/>
      <c r="E44" s="31"/>
      <c r="F44" s="31"/>
      <c r="G44" s="31" t="str">
        <f t="shared" si="0"/>
        <v>XX</v>
      </c>
      <c r="H44" s="31"/>
      <c r="I44" s="31" t="s">
        <v>219</v>
      </c>
      <c r="J44" s="31"/>
      <c r="K44" s="31"/>
      <c r="L44" s="31"/>
      <c r="M44" s="31"/>
    </row>
    <row r="45" spans="1:13" ht="14.25">
      <c r="A45" s="3">
        <v>267</v>
      </c>
      <c r="B45" s="36" t="s">
        <v>119</v>
      </c>
      <c r="C45" s="31" t="s">
        <v>219</v>
      </c>
      <c r="D45" s="31"/>
      <c r="E45" s="31"/>
      <c r="F45" s="31"/>
      <c r="G45" s="31" t="str">
        <f t="shared" si="0"/>
        <v>XX</v>
      </c>
      <c r="H45" s="31"/>
      <c r="I45" s="31" t="s">
        <v>219</v>
      </c>
      <c r="J45" s="31"/>
      <c r="K45" s="31"/>
      <c r="L45" s="31"/>
      <c r="M45" s="31"/>
    </row>
    <row r="46" spans="1:13" ht="14.25">
      <c r="A46" s="3">
        <v>291</v>
      </c>
      <c r="B46" s="36" t="s">
        <v>120</v>
      </c>
      <c r="C46" s="31" t="s">
        <v>219</v>
      </c>
      <c r="D46" s="31"/>
      <c r="E46" s="31"/>
      <c r="F46" s="31"/>
      <c r="G46" s="31" t="str">
        <f t="shared" si="0"/>
        <v>XX</v>
      </c>
      <c r="H46" s="31"/>
      <c r="I46" s="31" t="s">
        <v>219</v>
      </c>
      <c r="J46" s="31"/>
      <c r="K46" s="31"/>
      <c r="L46" s="31"/>
      <c r="M46" s="31"/>
    </row>
    <row r="47" spans="1:13" ht="14.25">
      <c r="A47" s="3">
        <v>292</v>
      </c>
      <c r="B47" s="36" t="s">
        <v>121</v>
      </c>
      <c r="C47" s="31" t="s">
        <v>219</v>
      </c>
      <c r="D47" s="31"/>
      <c r="E47" s="31"/>
      <c r="F47" s="31"/>
      <c r="G47" s="31" t="str">
        <f t="shared" si="0"/>
        <v>XX</v>
      </c>
      <c r="H47" s="31"/>
      <c r="I47" s="31" t="s">
        <v>219</v>
      </c>
      <c r="J47" s="31"/>
      <c r="K47" s="31"/>
      <c r="L47" s="31"/>
      <c r="M47" s="31"/>
    </row>
    <row r="48" spans="1:13" ht="14.25">
      <c r="A48" s="3">
        <v>294</v>
      </c>
      <c r="B48" s="36" t="s">
        <v>122</v>
      </c>
      <c r="C48" s="31" t="s">
        <v>219</v>
      </c>
      <c r="D48" s="31"/>
      <c r="E48" s="31"/>
      <c r="F48" s="31"/>
      <c r="G48" s="31" t="str">
        <f t="shared" si="0"/>
        <v>XX</v>
      </c>
      <c r="H48" s="31"/>
      <c r="I48" s="31" t="s">
        <v>219</v>
      </c>
      <c r="J48" s="31"/>
      <c r="K48" s="31"/>
      <c r="L48" s="31"/>
      <c r="M48" s="31"/>
    </row>
    <row r="49" spans="1:13" ht="14.25">
      <c r="A49" s="3">
        <v>322</v>
      </c>
      <c r="B49" s="36" t="s">
        <v>49</v>
      </c>
      <c r="C49" s="31" t="s">
        <v>219</v>
      </c>
      <c r="D49" s="31"/>
      <c r="E49" s="31"/>
      <c r="F49" s="31"/>
      <c r="G49" s="31" t="str">
        <f t="shared" si="0"/>
        <v>XX</v>
      </c>
      <c r="H49" s="31"/>
      <c r="I49" s="31" t="s">
        <v>219</v>
      </c>
      <c r="J49" s="31"/>
      <c r="K49" s="31"/>
      <c r="L49" s="31"/>
      <c r="M49" s="31"/>
    </row>
    <row r="50" spans="1:13" ht="14.25">
      <c r="A50" s="3">
        <v>326</v>
      </c>
      <c r="B50" s="36" t="s">
        <v>50</v>
      </c>
      <c r="C50" s="31" t="s">
        <v>219</v>
      </c>
      <c r="D50" s="31"/>
      <c r="E50" s="31"/>
      <c r="F50" s="31"/>
      <c r="G50" s="31" t="str">
        <f t="shared" si="0"/>
        <v>XX</v>
      </c>
      <c r="H50" s="31"/>
      <c r="I50" s="31" t="s">
        <v>219</v>
      </c>
      <c r="J50" s="31"/>
      <c r="K50" s="31"/>
      <c r="L50" s="31"/>
      <c r="M50" s="31"/>
    </row>
    <row r="51" spans="1:13" ht="14.25">
      <c r="A51" s="3">
        <v>328</v>
      </c>
      <c r="B51" s="36" t="s">
        <v>123</v>
      </c>
      <c r="C51" s="31" t="s">
        <v>219</v>
      </c>
      <c r="D51" s="31"/>
      <c r="E51" s="31"/>
      <c r="F51" s="31"/>
      <c r="G51" s="31" t="str">
        <f t="shared" si="0"/>
        <v>XX</v>
      </c>
      <c r="H51" s="31"/>
      <c r="I51" s="31" t="s">
        <v>219</v>
      </c>
      <c r="J51" s="31"/>
      <c r="K51" s="31"/>
      <c r="L51" s="31"/>
      <c r="M51" s="31"/>
    </row>
    <row r="52" spans="1:13" ht="14.25">
      <c r="A52" s="3">
        <v>419</v>
      </c>
      <c r="B52" s="36" t="s">
        <v>45</v>
      </c>
      <c r="C52" s="31" t="s">
        <v>219</v>
      </c>
      <c r="D52" s="31"/>
      <c r="E52" s="31"/>
      <c r="F52" s="31"/>
      <c r="G52" s="31" t="str">
        <f t="shared" si="0"/>
        <v>XX</v>
      </c>
      <c r="H52" s="31"/>
      <c r="I52" s="31"/>
      <c r="J52" s="31" t="s">
        <v>219</v>
      </c>
      <c r="K52" s="31"/>
      <c r="L52" s="31"/>
      <c r="M52" s="31"/>
    </row>
    <row r="53" spans="1:13" ht="28.5">
      <c r="A53" s="3">
        <v>459</v>
      </c>
      <c r="B53" s="36" t="s">
        <v>46</v>
      </c>
      <c r="C53" s="31" t="s">
        <v>219</v>
      </c>
      <c r="D53" s="31"/>
      <c r="E53" s="31"/>
      <c r="F53" s="31"/>
      <c r="G53" s="31" t="str">
        <f t="shared" si="0"/>
        <v>XX</v>
      </c>
      <c r="H53" s="31"/>
      <c r="I53" s="31"/>
      <c r="J53" s="31" t="s">
        <v>219</v>
      </c>
      <c r="K53" s="31"/>
      <c r="L53" s="31"/>
      <c r="M53" s="31"/>
    </row>
    <row r="54" spans="1:13" ht="28.5">
      <c r="A54" s="3">
        <v>472</v>
      </c>
      <c r="B54" s="36" t="s">
        <v>47</v>
      </c>
      <c r="C54" s="31" t="s">
        <v>219</v>
      </c>
      <c r="D54" s="31"/>
      <c r="E54" s="31"/>
      <c r="F54" s="31"/>
      <c r="G54" s="31" t="str">
        <f t="shared" si="0"/>
        <v>XX</v>
      </c>
      <c r="H54" s="31"/>
      <c r="I54" s="31"/>
      <c r="J54" s="31" t="s">
        <v>219</v>
      </c>
      <c r="K54" s="31"/>
      <c r="L54" s="31"/>
      <c r="M54" s="31"/>
    </row>
    <row r="55" spans="2:13" ht="14.25">
      <c r="B55" s="2" t="s">
        <v>259</v>
      </c>
      <c r="C55" s="31" t="s">
        <v>219</v>
      </c>
      <c r="D55" s="37"/>
      <c r="E55" s="37" t="s">
        <v>219</v>
      </c>
      <c r="F55" s="37"/>
      <c r="G55" s="31" t="s">
        <v>219</v>
      </c>
      <c r="H55" s="37"/>
      <c r="I55" s="37"/>
      <c r="J55" s="37"/>
      <c r="K55" s="37"/>
      <c r="L55" s="37"/>
      <c r="M55" s="37"/>
    </row>
    <row r="56" spans="2:13" ht="15">
      <c r="B56" s="38" t="s">
        <v>260</v>
      </c>
      <c r="C56" s="39">
        <f>SUM(C20:C55)</f>
        <v>0</v>
      </c>
      <c r="D56" s="39">
        <f>SUM(D8:D55)</f>
        <v>0</v>
      </c>
      <c r="E56" s="39">
        <f>SUM(E8:E55)</f>
        <v>0</v>
      </c>
      <c r="F56" s="40"/>
      <c r="G56" s="40"/>
      <c r="H56" s="39">
        <f aca="true" t="shared" si="1" ref="H56:M56">SUM(H8:H55)</f>
        <v>0</v>
      </c>
      <c r="I56" s="39">
        <f t="shared" si="1"/>
        <v>0</v>
      </c>
      <c r="J56" s="39">
        <f t="shared" si="1"/>
        <v>0</v>
      </c>
      <c r="K56" s="39">
        <f t="shared" si="1"/>
        <v>0</v>
      </c>
      <c r="L56" s="39">
        <f t="shared" si="1"/>
        <v>0</v>
      </c>
      <c r="M56" s="39">
        <f t="shared" si="1"/>
        <v>0</v>
      </c>
    </row>
    <row r="57" spans="2:13" ht="14.25">
      <c r="B57" s="1" t="s">
        <v>261</v>
      </c>
      <c r="C57" s="41"/>
      <c r="D57" s="41"/>
      <c r="E57" s="41"/>
      <c r="F57" s="41"/>
      <c r="G57" s="41"/>
      <c r="H57" s="41"/>
      <c r="I57" s="41"/>
      <c r="J57" s="41"/>
      <c r="K57" s="41"/>
      <c r="L57" s="41"/>
      <c r="M57" s="41"/>
    </row>
    <row r="58" spans="2:13" ht="14.25">
      <c r="B58" s="2"/>
      <c r="C58" s="2"/>
      <c r="D58" s="2"/>
      <c r="E58" s="2"/>
      <c r="F58" s="2"/>
      <c r="G58" s="2"/>
      <c r="H58" s="2"/>
      <c r="I58" s="2"/>
      <c r="J58" s="2"/>
      <c r="K58" s="2"/>
      <c r="L58" s="2"/>
      <c r="M58" s="2"/>
    </row>
    <row r="59" spans="2:13" ht="14.25">
      <c r="B59" s="2"/>
      <c r="C59" s="2"/>
      <c r="D59" s="2"/>
      <c r="E59" s="2"/>
      <c r="F59" s="2"/>
      <c r="G59" s="2"/>
      <c r="H59" s="2"/>
      <c r="I59" s="2"/>
      <c r="J59" s="2"/>
      <c r="K59" s="2"/>
      <c r="L59" s="2"/>
      <c r="M59" s="2"/>
    </row>
    <row r="60" spans="2:13" ht="14.25">
      <c r="B60" s="2"/>
      <c r="C60" s="2"/>
      <c r="D60" s="2"/>
      <c r="E60" s="2"/>
      <c r="F60" s="2"/>
      <c r="G60" s="2"/>
      <c r="H60" s="2"/>
      <c r="I60" s="2"/>
      <c r="J60" s="2"/>
      <c r="K60" s="2"/>
      <c r="L60" s="2"/>
      <c r="M60" s="2"/>
    </row>
  </sheetData>
  <sheetProtection/>
  <mergeCells count="4">
    <mergeCell ref="A1:M1"/>
    <mergeCell ref="B3:M3"/>
    <mergeCell ref="D5:E5"/>
    <mergeCell ref="H5:J5"/>
  </mergeCells>
  <printOptions gridLines="1" horizontalCentered="1"/>
  <pageMargins left="0" right="0" top="0.3937007874015748" bottom="0.3937007874015748" header="0" footer="0"/>
  <pageSetup fitToHeight="2" fitToWidth="2" horizontalDpi="120" verticalDpi="120" orientation="landscape" scale="59" r:id="rId1"/>
  <headerFooter alignWithMargins="0">
    <oddFooter>&amp;L&amp;A&amp;CPágina &amp;P de &amp;N&amp;R&amp;F</oddFooter>
  </headerFooter>
</worksheet>
</file>

<file path=xl/worksheets/sheet7.xml><?xml version="1.0" encoding="utf-8"?>
<worksheet xmlns="http://schemas.openxmlformats.org/spreadsheetml/2006/main" xmlns:r="http://schemas.openxmlformats.org/officeDocument/2006/relationships">
  <dimension ref="A4:AS285"/>
  <sheetViews>
    <sheetView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C10" sqref="C10"/>
    </sheetView>
  </sheetViews>
  <sheetFormatPr defaultColWidth="9.140625" defaultRowHeight="12.75"/>
  <cols>
    <col min="1" max="1" width="6.8515625" style="47" bestFit="1" customWidth="1"/>
    <col min="2" max="2" width="23.8515625" style="47" bestFit="1" customWidth="1"/>
    <col min="3" max="3" width="17.28125" style="47" customWidth="1"/>
    <col min="4" max="4" width="0.13671875" style="47" hidden="1" customWidth="1"/>
    <col min="5" max="5" width="14.28125" style="47" hidden="1" customWidth="1"/>
    <col min="6" max="8" width="14.28125" style="47" customWidth="1"/>
    <col min="9" max="10" width="15.7109375" style="47" customWidth="1"/>
    <col min="11" max="11" width="14.28125" style="47" customWidth="1"/>
    <col min="12" max="14" width="13.57421875" style="47" customWidth="1"/>
    <col min="15" max="17" width="13.421875" style="47" customWidth="1"/>
    <col min="18" max="20" width="13.00390625" style="47" customWidth="1"/>
    <col min="21" max="44" width="15.28125" style="47" customWidth="1"/>
    <col min="45" max="45" width="14.57421875" style="47" customWidth="1"/>
    <col min="46" max="16384" width="9.140625" style="47" customWidth="1"/>
  </cols>
  <sheetData>
    <row r="4" spans="1:45" ht="22.5">
      <c r="A4" s="287" t="s">
        <v>263</v>
      </c>
      <c r="B4" s="287"/>
      <c r="C4" s="287"/>
      <c r="D4" s="287"/>
      <c r="E4" s="287"/>
      <c r="F4" s="287"/>
      <c r="G4" s="287"/>
      <c r="H4" s="287"/>
      <c r="I4" s="287"/>
      <c r="J4" s="287"/>
      <c r="K4" s="287"/>
      <c r="L4" s="287"/>
      <c r="M4" s="287"/>
      <c r="N4" s="287"/>
      <c r="O4" s="287"/>
      <c r="P4" s="287"/>
      <c r="Q4" s="287"/>
      <c r="R4" s="287"/>
      <c r="S4" s="287"/>
      <c r="T4" s="287"/>
      <c r="U4" s="287"/>
      <c r="V4" s="287"/>
      <c r="W4" s="287"/>
      <c r="X4" s="287"/>
      <c r="Y4" s="287"/>
      <c r="Z4" s="287"/>
      <c r="AA4" s="287"/>
      <c r="AB4" s="287"/>
      <c r="AC4" s="287"/>
      <c r="AD4" s="287"/>
      <c r="AE4" s="287"/>
      <c r="AF4" s="287"/>
      <c r="AG4" s="287"/>
      <c r="AH4" s="287"/>
      <c r="AI4" s="287"/>
      <c r="AJ4" s="287"/>
      <c r="AK4" s="287"/>
      <c r="AL4" s="287"/>
      <c r="AM4" s="287"/>
      <c r="AN4" s="287"/>
      <c r="AO4" s="287"/>
      <c r="AP4" s="287"/>
      <c r="AQ4" s="287"/>
      <c r="AR4" s="287"/>
      <c r="AS4" s="287"/>
    </row>
    <row r="5" spans="1:45" ht="22.5">
      <c r="A5" s="287" t="s">
        <v>264</v>
      </c>
      <c r="B5" s="287"/>
      <c r="C5" s="287"/>
      <c r="D5" s="287"/>
      <c r="E5" s="287"/>
      <c r="F5" s="287"/>
      <c r="G5" s="287"/>
      <c r="H5" s="287"/>
      <c r="I5" s="287"/>
      <c r="J5" s="287"/>
      <c r="K5" s="287"/>
      <c r="L5" s="287"/>
      <c r="M5" s="287"/>
      <c r="N5" s="287"/>
      <c r="O5" s="287"/>
      <c r="P5" s="287"/>
      <c r="Q5" s="287"/>
      <c r="R5" s="287"/>
      <c r="S5" s="287"/>
      <c r="T5" s="287"/>
      <c r="U5" s="287"/>
      <c r="V5" s="287"/>
      <c r="W5" s="287"/>
      <c r="X5" s="287"/>
      <c r="Y5" s="287"/>
      <c r="Z5" s="287"/>
      <c r="AA5" s="287"/>
      <c r="AB5" s="287"/>
      <c r="AC5" s="287"/>
      <c r="AD5" s="287"/>
      <c r="AE5" s="287"/>
      <c r="AF5" s="287"/>
      <c r="AG5" s="287"/>
      <c r="AH5" s="287"/>
      <c r="AI5" s="287"/>
      <c r="AJ5" s="287"/>
      <c r="AK5" s="287"/>
      <c r="AL5" s="287"/>
      <c r="AM5" s="287"/>
      <c r="AN5" s="287"/>
      <c r="AO5" s="287"/>
      <c r="AP5" s="287"/>
      <c r="AQ5" s="287"/>
      <c r="AR5" s="287"/>
      <c r="AS5" s="287"/>
    </row>
    <row r="6" spans="1:45" ht="22.5">
      <c r="A6" s="48"/>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row>
    <row r="7" spans="1:45" ht="23.25" thickBot="1">
      <c r="A7" s="288" t="s">
        <v>265</v>
      </c>
      <c r="B7" s="288"/>
      <c r="C7" s="288"/>
      <c r="D7" s="288"/>
      <c r="E7" s="288"/>
      <c r="F7" s="288"/>
      <c r="G7" s="288"/>
      <c r="H7" s="288"/>
      <c r="I7" s="288"/>
      <c r="J7" s="288"/>
      <c r="K7" s="288"/>
      <c r="L7" s="288"/>
      <c r="M7" s="288"/>
      <c r="N7" s="288"/>
      <c r="O7" s="288"/>
      <c r="P7" s="288"/>
      <c r="Q7" s="288"/>
      <c r="R7" s="288"/>
      <c r="S7" s="288"/>
      <c r="T7" s="288"/>
      <c r="U7" s="288"/>
      <c r="V7" s="288"/>
      <c r="W7" s="288"/>
      <c r="X7" s="288"/>
      <c r="Y7" s="288"/>
      <c r="Z7" s="288"/>
      <c r="AA7" s="288"/>
      <c r="AB7" s="288"/>
      <c r="AC7" s="288"/>
      <c r="AD7" s="288"/>
      <c r="AE7" s="288"/>
      <c r="AF7" s="288"/>
      <c r="AG7" s="288"/>
      <c r="AH7" s="288"/>
      <c r="AI7" s="288"/>
      <c r="AJ7" s="288"/>
      <c r="AK7" s="288"/>
      <c r="AL7" s="288"/>
      <c r="AM7" s="288"/>
      <c r="AN7" s="288"/>
      <c r="AO7" s="288"/>
      <c r="AP7" s="288"/>
      <c r="AQ7" s="288"/>
      <c r="AR7" s="288"/>
      <c r="AS7" s="288"/>
    </row>
    <row r="8" spans="1:45" s="44" customFormat="1" ht="27.75" customHeight="1">
      <c r="A8" s="42" t="s">
        <v>266</v>
      </c>
      <c r="B8" s="285" t="s">
        <v>267</v>
      </c>
      <c r="C8" s="43" t="s">
        <v>268</v>
      </c>
      <c r="D8" s="73"/>
      <c r="E8" s="73"/>
      <c r="F8" s="279" t="s">
        <v>269</v>
      </c>
      <c r="G8" s="281" t="s">
        <v>289</v>
      </c>
      <c r="H8" s="283" t="s">
        <v>3</v>
      </c>
      <c r="I8" s="279" t="s">
        <v>270</v>
      </c>
      <c r="J8" s="281" t="s">
        <v>290</v>
      </c>
      <c r="K8" s="283" t="s">
        <v>3</v>
      </c>
      <c r="L8" s="279" t="s">
        <v>271</v>
      </c>
      <c r="M8" s="281" t="s">
        <v>291</v>
      </c>
      <c r="N8" s="283" t="s">
        <v>3</v>
      </c>
      <c r="O8" s="279" t="s">
        <v>272</v>
      </c>
      <c r="P8" s="281" t="s">
        <v>292</v>
      </c>
      <c r="Q8" s="283" t="s">
        <v>3</v>
      </c>
      <c r="R8" s="279" t="s">
        <v>273</v>
      </c>
      <c r="S8" s="281" t="s">
        <v>293</v>
      </c>
      <c r="T8" s="283" t="s">
        <v>3</v>
      </c>
      <c r="U8" s="279" t="s">
        <v>274</v>
      </c>
      <c r="V8" s="281" t="s">
        <v>294</v>
      </c>
      <c r="W8" s="283" t="s">
        <v>3</v>
      </c>
      <c r="X8" s="279" t="s">
        <v>275</v>
      </c>
      <c r="Y8" s="281" t="s">
        <v>295</v>
      </c>
      <c r="Z8" s="283" t="s">
        <v>3</v>
      </c>
      <c r="AA8" s="279" t="s">
        <v>212</v>
      </c>
      <c r="AB8" s="281" t="s">
        <v>296</v>
      </c>
      <c r="AC8" s="283" t="s">
        <v>3</v>
      </c>
      <c r="AD8" s="279" t="s">
        <v>262</v>
      </c>
      <c r="AE8" s="281" t="s">
        <v>297</v>
      </c>
      <c r="AF8" s="283" t="s">
        <v>3</v>
      </c>
      <c r="AG8" s="279" t="s">
        <v>276</v>
      </c>
      <c r="AH8" s="281" t="s">
        <v>298</v>
      </c>
      <c r="AI8" s="283" t="s">
        <v>3</v>
      </c>
      <c r="AJ8" s="279" t="s">
        <v>277</v>
      </c>
      <c r="AK8" s="281" t="s">
        <v>299</v>
      </c>
      <c r="AL8" s="283" t="s">
        <v>3</v>
      </c>
      <c r="AM8" s="279" t="s">
        <v>278</v>
      </c>
      <c r="AN8" s="281" t="s">
        <v>300</v>
      </c>
      <c r="AO8" s="283" t="s">
        <v>3</v>
      </c>
      <c r="AP8" s="279" t="s">
        <v>301</v>
      </c>
      <c r="AQ8" s="281" t="s">
        <v>302</v>
      </c>
      <c r="AR8" s="283" t="s">
        <v>3</v>
      </c>
      <c r="AS8" s="277" t="s">
        <v>303</v>
      </c>
    </row>
    <row r="9" spans="1:45" s="44" customFormat="1" ht="15" thickBot="1">
      <c r="A9" s="57" t="s">
        <v>279</v>
      </c>
      <c r="B9" s="286"/>
      <c r="C9" s="58" t="s">
        <v>280</v>
      </c>
      <c r="D9" s="74" t="s">
        <v>304</v>
      </c>
      <c r="E9" s="74" t="s">
        <v>270</v>
      </c>
      <c r="F9" s="280"/>
      <c r="G9" s="282"/>
      <c r="H9" s="284"/>
      <c r="I9" s="280"/>
      <c r="J9" s="282"/>
      <c r="K9" s="284"/>
      <c r="L9" s="280"/>
      <c r="M9" s="282"/>
      <c r="N9" s="284"/>
      <c r="O9" s="280"/>
      <c r="P9" s="282"/>
      <c r="Q9" s="284"/>
      <c r="R9" s="280"/>
      <c r="S9" s="282"/>
      <c r="T9" s="284"/>
      <c r="U9" s="280"/>
      <c r="V9" s="282"/>
      <c r="W9" s="284"/>
      <c r="X9" s="280"/>
      <c r="Y9" s="282"/>
      <c r="Z9" s="284"/>
      <c r="AA9" s="280"/>
      <c r="AB9" s="282"/>
      <c r="AC9" s="284"/>
      <c r="AD9" s="280"/>
      <c r="AE9" s="282"/>
      <c r="AF9" s="284"/>
      <c r="AG9" s="280"/>
      <c r="AH9" s="282"/>
      <c r="AI9" s="284"/>
      <c r="AJ9" s="280"/>
      <c r="AK9" s="282"/>
      <c r="AL9" s="284"/>
      <c r="AM9" s="280"/>
      <c r="AN9" s="282"/>
      <c r="AO9" s="284"/>
      <c r="AP9" s="280"/>
      <c r="AQ9" s="282"/>
      <c r="AR9" s="284"/>
      <c r="AS9" s="278"/>
    </row>
    <row r="10" spans="1:45" s="44" customFormat="1" ht="18" customHeight="1">
      <c r="A10" s="59">
        <v>0</v>
      </c>
      <c r="B10" s="60" t="s">
        <v>281</v>
      </c>
      <c r="C10" s="62"/>
      <c r="D10" s="67"/>
      <c r="E10" s="63"/>
      <c r="F10" s="63"/>
      <c r="G10" s="75"/>
      <c r="H10" s="76"/>
      <c r="I10" s="64"/>
      <c r="J10" s="77"/>
      <c r="K10" s="76"/>
      <c r="L10" s="63"/>
      <c r="M10" s="75"/>
      <c r="N10" s="76"/>
      <c r="O10" s="63"/>
      <c r="P10" s="75"/>
      <c r="Q10" s="76"/>
      <c r="R10" s="63"/>
      <c r="S10" s="75"/>
      <c r="T10" s="76"/>
      <c r="U10" s="63"/>
      <c r="V10" s="75"/>
      <c r="W10" s="76"/>
      <c r="X10" s="63"/>
      <c r="Y10" s="75"/>
      <c r="Z10" s="76"/>
      <c r="AA10" s="63"/>
      <c r="AB10" s="75"/>
      <c r="AC10" s="76"/>
      <c r="AD10" s="63"/>
      <c r="AE10" s="75"/>
      <c r="AF10" s="76"/>
      <c r="AG10" s="63"/>
      <c r="AH10" s="75"/>
      <c r="AI10" s="76"/>
      <c r="AJ10" s="63"/>
      <c r="AK10" s="75"/>
      <c r="AL10" s="76"/>
      <c r="AM10" s="63"/>
      <c r="AN10" s="75"/>
      <c r="AO10" s="76"/>
      <c r="AP10" s="63"/>
      <c r="AQ10" s="75"/>
      <c r="AR10" s="76"/>
      <c r="AS10" s="63"/>
    </row>
    <row r="11" spans="1:45" s="44" customFormat="1" ht="18" customHeight="1">
      <c r="A11" s="65" t="s">
        <v>6</v>
      </c>
      <c r="B11" s="110" t="str">
        <f>IF(ISERROR(VLOOKUP(A11,#REF!,2,0)),"N/A",((VLOOKUP(A11,#REF!,2,0))))</f>
        <v>N/A</v>
      </c>
      <c r="C11" s="67">
        <v>180000</v>
      </c>
      <c r="D11" s="67"/>
      <c r="E11" s="67"/>
      <c r="F11" s="67">
        <v>7000</v>
      </c>
      <c r="G11" s="80">
        <f>IF(ISERROR(VLOOKUP(A11,'RESULTADOS ACUMULADO 2008'!$A$41:$O$148,3,0)),"0.00",(VLOOKUP(A11,'RESULTADOS ACUMULADO 2008'!$A$41:$O$148,3,0)))</f>
        <v>7000</v>
      </c>
      <c r="H11" s="79">
        <f>+F11-G11</f>
        <v>0</v>
      </c>
      <c r="I11" s="62">
        <v>20000</v>
      </c>
      <c r="J11" s="80">
        <f>IF(ISERROR(VLOOKUP(A11,'RESULTADOS ACUMULADO 2008'!$A$41:$O$148,4,0)),"0.00",(VLOOKUP(A11,'RESULTADOS ACUMULADO 2008'!$A$41:$O$148,4,0)))</f>
        <v>20000</v>
      </c>
      <c r="K11" s="79">
        <f>+I11-J11</f>
        <v>0</v>
      </c>
      <c r="L11" s="67">
        <v>13500</v>
      </c>
      <c r="M11" s="80">
        <f>IF(ISERROR(VLOOKUP(A11,'RESULTADOS ACUMULADO 2008'!$A$41:$O$148,5,0)),"0.00",(VLOOKUP(A11,'RESULTADOS ACUMULADO 2008'!$A$41:$O$148,5,0)))</f>
        <v>13500</v>
      </c>
      <c r="N11" s="79">
        <f>+L11-M11</f>
        <v>0</v>
      </c>
      <c r="O11" s="67">
        <v>13500</v>
      </c>
      <c r="P11" s="78"/>
      <c r="Q11" s="79"/>
      <c r="R11" s="67">
        <v>13500</v>
      </c>
      <c r="S11" s="78"/>
      <c r="T11" s="79"/>
      <c r="U11" s="67">
        <v>13500</v>
      </c>
      <c r="V11" s="78"/>
      <c r="W11" s="79"/>
      <c r="X11" s="67"/>
      <c r="Y11" s="78"/>
      <c r="Z11" s="79"/>
      <c r="AA11" s="67"/>
      <c r="AB11" s="78"/>
      <c r="AC11" s="79"/>
      <c r="AD11" s="67"/>
      <c r="AE11" s="78"/>
      <c r="AF11" s="79"/>
      <c r="AG11" s="67"/>
      <c r="AH11" s="78"/>
      <c r="AI11" s="79"/>
      <c r="AJ11" s="67"/>
      <c r="AK11" s="78"/>
      <c r="AL11" s="79"/>
      <c r="AM11" s="67"/>
      <c r="AN11" s="78"/>
      <c r="AO11" s="79"/>
      <c r="AP11" s="67"/>
      <c r="AQ11" s="78"/>
      <c r="AR11" s="79"/>
      <c r="AS11" s="67">
        <f>SUM(F11:U11)</f>
        <v>121500</v>
      </c>
    </row>
    <row r="12" spans="1:45" s="44" customFormat="1" ht="18" customHeight="1">
      <c r="A12" s="65" t="s">
        <v>7</v>
      </c>
      <c r="B12" s="110" t="str">
        <f>IF(ISERROR(VLOOKUP(A12,#REF!,2,0)),"N/A",((VLOOKUP(A12,#REF!,2,0))))</f>
        <v>N/A</v>
      </c>
      <c r="C12" s="67">
        <v>9000</v>
      </c>
      <c r="D12" s="67"/>
      <c r="E12" s="67"/>
      <c r="F12" s="67">
        <v>500</v>
      </c>
      <c r="G12" s="80">
        <f>IF(ISERROR(VLOOKUP(A12,'RESULTADOS ACUMULADO 2008'!$A$41:$O$148,3,0)),"0.00",(VLOOKUP(A12,'RESULTADOS ACUMULADO 2008'!$A$41:$O$148,3,0)))</f>
        <v>500</v>
      </c>
      <c r="H12" s="79">
        <f aca="true" t="shared" si="0" ref="H12:H75">+F12-G12</f>
        <v>0</v>
      </c>
      <c r="I12" s="62">
        <v>1000</v>
      </c>
      <c r="J12" s="80">
        <f>IF(ISERROR(VLOOKUP(A12,'RESULTADOS ACUMULADO 2008'!$A$41:$O$148,4,0)),"0.00",(VLOOKUP(A12,'RESULTADOS ACUMULADO 2008'!$A$41:$O$148,4,0)))</f>
        <v>1000</v>
      </c>
      <c r="K12" s="79">
        <f aca="true" t="shared" si="1" ref="K12:K75">+I12-J12</f>
        <v>0</v>
      </c>
      <c r="L12" s="67">
        <v>750</v>
      </c>
      <c r="M12" s="80">
        <f>IF(ISERROR(VLOOKUP(A12,'RESULTADOS ACUMULADO 2008'!$A$41:$O$148,5,0)),"0.00",(VLOOKUP(A12,'RESULTADOS ACUMULADO 2008'!$A$41:$O$148,5,0)))</f>
        <v>750</v>
      </c>
      <c r="N12" s="79">
        <f aca="true" t="shared" si="2" ref="N12:N75">+L12-M12</f>
        <v>0</v>
      </c>
      <c r="O12" s="67">
        <v>750</v>
      </c>
      <c r="P12" s="78"/>
      <c r="Q12" s="79"/>
      <c r="R12" s="67">
        <v>750</v>
      </c>
      <c r="S12" s="78"/>
      <c r="T12" s="79"/>
      <c r="U12" s="67">
        <v>1750</v>
      </c>
      <c r="V12" s="78"/>
      <c r="W12" s="79"/>
      <c r="X12" s="67"/>
      <c r="Y12" s="78"/>
      <c r="Z12" s="79"/>
      <c r="AA12" s="67"/>
      <c r="AB12" s="78"/>
      <c r="AC12" s="79"/>
      <c r="AD12" s="67"/>
      <c r="AE12" s="78"/>
      <c r="AF12" s="79"/>
      <c r="AG12" s="67"/>
      <c r="AH12" s="78"/>
      <c r="AI12" s="79"/>
      <c r="AJ12" s="67"/>
      <c r="AK12" s="78"/>
      <c r="AL12" s="79"/>
      <c r="AM12" s="67"/>
      <c r="AN12" s="78"/>
      <c r="AO12" s="79"/>
      <c r="AP12" s="67"/>
      <c r="AQ12" s="78"/>
      <c r="AR12" s="79"/>
      <c r="AS12" s="67">
        <f>SUM(F12:U12)</f>
        <v>7750</v>
      </c>
    </row>
    <row r="13" spans="1:45" s="44" customFormat="1" ht="18" customHeight="1">
      <c r="A13" s="65" t="s">
        <v>204</v>
      </c>
      <c r="B13" s="110" t="str">
        <f>IF(ISERROR(VLOOKUP(A13,#REF!,2,0)),"N/A",((VLOOKUP(A13,#REF!,2,0))))</f>
        <v>N/A</v>
      </c>
      <c r="C13" s="67"/>
      <c r="D13" s="67"/>
      <c r="E13" s="67"/>
      <c r="F13" s="67"/>
      <c r="G13" s="80">
        <f>IF(ISERROR(VLOOKUP(A13,'RESULTADOS ACUMULADO 2008'!$A$41:$O$148,3,0)),"0.00",(VLOOKUP(A13,'RESULTADOS ACUMULADO 2008'!$A$41:$O$148,3,0)))</f>
        <v>0</v>
      </c>
      <c r="H13" s="79">
        <f t="shared" si="0"/>
        <v>0</v>
      </c>
      <c r="I13" s="67">
        <v>2000</v>
      </c>
      <c r="J13" s="80">
        <f>IF(ISERROR(VLOOKUP(A13,'RESULTADOS ACUMULADO 2008'!$A$41:$O$148,4,0)),"0.00",(VLOOKUP(A13,'RESULTADOS ACUMULADO 2008'!$A$41:$O$148,4,0)))</f>
        <v>2000</v>
      </c>
      <c r="K13" s="79">
        <f t="shared" si="1"/>
        <v>0</v>
      </c>
      <c r="L13" s="67">
        <v>1000</v>
      </c>
      <c r="M13" s="80">
        <f>IF(ISERROR(VLOOKUP(A13,'RESULTADOS ACUMULADO 2008'!$A$41:$O$148,5,0)),"0.00",(VLOOKUP(A13,'RESULTADOS ACUMULADO 2008'!$A$41:$O$148,5,0)))</f>
        <v>1000</v>
      </c>
      <c r="N13" s="79">
        <f t="shared" si="2"/>
        <v>0</v>
      </c>
      <c r="O13" s="67"/>
      <c r="P13" s="78"/>
      <c r="Q13" s="79"/>
      <c r="R13" s="67">
        <v>2000</v>
      </c>
      <c r="S13" s="78"/>
      <c r="T13" s="79"/>
      <c r="U13" s="67"/>
      <c r="V13" s="78"/>
      <c r="W13" s="79"/>
      <c r="X13" s="67"/>
      <c r="Y13" s="78"/>
      <c r="Z13" s="79"/>
      <c r="AA13" s="67"/>
      <c r="AB13" s="78"/>
      <c r="AC13" s="79"/>
      <c r="AD13" s="67"/>
      <c r="AE13" s="78"/>
      <c r="AF13" s="79"/>
      <c r="AG13" s="67"/>
      <c r="AH13" s="78"/>
      <c r="AI13" s="79"/>
      <c r="AJ13" s="67"/>
      <c r="AK13" s="78"/>
      <c r="AL13" s="79"/>
      <c r="AM13" s="67"/>
      <c r="AN13" s="78"/>
      <c r="AO13" s="79"/>
      <c r="AP13" s="67"/>
      <c r="AQ13" s="78"/>
      <c r="AR13" s="79"/>
      <c r="AS13" s="67">
        <f>SUM(F13:U13)</f>
        <v>8000</v>
      </c>
    </row>
    <row r="14" spans="1:45" s="44" customFormat="1" ht="18" customHeight="1">
      <c r="A14" s="65" t="s">
        <v>5</v>
      </c>
      <c r="B14" s="110" t="str">
        <f>IF(ISERROR(VLOOKUP(A14,#REF!,2,0)),"N/A",((VLOOKUP(A14,#REF!,2,0))))</f>
        <v>N/A</v>
      </c>
      <c r="C14" s="67">
        <v>27000</v>
      </c>
      <c r="D14" s="67"/>
      <c r="E14" s="67"/>
      <c r="F14" s="67"/>
      <c r="G14" s="80">
        <f>IF(ISERROR(VLOOKUP(A14,'RESULTADOS ACUMULADO 2008'!$A$41:$O$148,3,0)),"0.00",(VLOOKUP(A14,'RESULTADOS ACUMULADO 2008'!$A$41:$O$148,3,0)))</f>
        <v>0</v>
      </c>
      <c r="H14" s="79">
        <f t="shared" si="0"/>
        <v>0</v>
      </c>
      <c r="I14" s="67"/>
      <c r="J14" s="80">
        <f>IF(ISERROR(VLOOKUP(A14,'RESULTADOS ACUMULADO 2008'!$A$41:$O$148,4,0)),"0.00",(VLOOKUP(A14,'RESULTADOS ACUMULADO 2008'!$A$41:$O$148,4,0)))</f>
        <v>0</v>
      </c>
      <c r="K14" s="79">
        <f t="shared" si="1"/>
        <v>0</v>
      </c>
      <c r="L14" s="67"/>
      <c r="M14" s="80">
        <f>IF(ISERROR(VLOOKUP(A14,'RESULTADOS ACUMULADO 2008'!$A$41:$O$148,5,0)),"0.00",(VLOOKUP(A14,'RESULTADOS ACUMULADO 2008'!$A$41:$O$148,5,0)))</f>
        <v>0</v>
      </c>
      <c r="N14" s="79">
        <f t="shared" si="2"/>
        <v>0</v>
      </c>
      <c r="O14" s="67"/>
      <c r="P14" s="78"/>
      <c r="Q14" s="79"/>
      <c r="R14" s="67"/>
      <c r="S14" s="78"/>
      <c r="T14" s="79"/>
      <c r="U14" s="67">
        <v>8052</v>
      </c>
      <c r="V14" s="78"/>
      <c r="W14" s="79"/>
      <c r="X14" s="67"/>
      <c r="Y14" s="78"/>
      <c r="Z14" s="79"/>
      <c r="AA14" s="67"/>
      <c r="AB14" s="78"/>
      <c r="AC14" s="79"/>
      <c r="AD14" s="67"/>
      <c r="AE14" s="78"/>
      <c r="AF14" s="79"/>
      <c r="AG14" s="67"/>
      <c r="AH14" s="78"/>
      <c r="AI14" s="79"/>
      <c r="AJ14" s="67"/>
      <c r="AK14" s="78"/>
      <c r="AL14" s="79"/>
      <c r="AM14" s="67"/>
      <c r="AN14" s="78"/>
      <c r="AO14" s="79"/>
      <c r="AP14" s="67"/>
      <c r="AQ14" s="78"/>
      <c r="AR14" s="79"/>
      <c r="AS14" s="67">
        <f>SUM(F14:U14)</f>
        <v>8052</v>
      </c>
    </row>
    <row r="15" spans="1:45" s="44" customFormat="1" ht="18" customHeight="1">
      <c r="A15" s="65" t="s">
        <v>205</v>
      </c>
      <c r="B15" s="110" t="str">
        <f>IF(ISERROR(VLOOKUP(A15,#REF!,2,0)),"N/A",((VLOOKUP(A15,#REF!,2,0))))</f>
        <v>N/A</v>
      </c>
      <c r="C15" s="67"/>
      <c r="D15" s="67"/>
      <c r="E15" s="67"/>
      <c r="F15" s="67"/>
      <c r="G15" s="80" t="str">
        <f>IF(ISERROR(VLOOKUP(A15,'RESULTADOS ACUMULADO 2008'!$A$41:$O$148,3,0)),"0.00",(VLOOKUP(A15,'RESULTADOS ACUMULADO 2008'!$A$41:$O$148,3,0)))</f>
        <v>0.00</v>
      </c>
      <c r="H15" s="79">
        <f t="shared" si="0"/>
        <v>0</v>
      </c>
      <c r="I15" s="62"/>
      <c r="J15" s="80" t="str">
        <f>IF(ISERROR(VLOOKUP(A15,'RESULTADOS ACUMULADO 2008'!$A$41:$O$148,4,0)),"0.00",(VLOOKUP(A15,'RESULTADOS ACUMULADO 2008'!$A$41:$O$148,4,0)))</f>
        <v>0.00</v>
      </c>
      <c r="K15" s="79">
        <f t="shared" si="1"/>
        <v>0</v>
      </c>
      <c r="L15" s="67"/>
      <c r="M15" s="80" t="str">
        <f>IF(ISERROR(VLOOKUP(A15,'RESULTADOS ACUMULADO 2008'!$A$41:$O$148,5,0)),"0.00",(VLOOKUP(A15,'RESULTADOS ACUMULADO 2008'!$A$41:$O$148,5,0)))</f>
        <v>0.00</v>
      </c>
      <c r="N15" s="79">
        <f t="shared" si="2"/>
        <v>0</v>
      </c>
      <c r="O15" s="67"/>
      <c r="P15" s="78"/>
      <c r="Q15" s="79"/>
      <c r="R15" s="67"/>
      <c r="S15" s="78"/>
      <c r="T15" s="79"/>
      <c r="U15" s="67"/>
      <c r="V15" s="78"/>
      <c r="W15" s="79"/>
      <c r="X15" s="67"/>
      <c r="Y15" s="78"/>
      <c r="Z15" s="79"/>
      <c r="AA15" s="67"/>
      <c r="AB15" s="78"/>
      <c r="AC15" s="79"/>
      <c r="AD15" s="67"/>
      <c r="AE15" s="78"/>
      <c r="AF15" s="79"/>
      <c r="AG15" s="67"/>
      <c r="AH15" s="78"/>
      <c r="AI15" s="79"/>
      <c r="AJ15" s="67"/>
      <c r="AK15" s="78"/>
      <c r="AL15" s="79"/>
      <c r="AM15" s="67"/>
      <c r="AN15" s="78"/>
      <c r="AO15" s="79"/>
      <c r="AP15" s="67"/>
      <c r="AQ15" s="78"/>
      <c r="AR15" s="79"/>
      <c r="AS15" s="67"/>
    </row>
    <row r="16" spans="1:45" s="44" customFormat="1" ht="18" customHeight="1">
      <c r="A16" s="65" t="s">
        <v>8</v>
      </c>
      <c r="B16" s="110" t="str">
        <f>IF(ISERROR(VLOOKUP(A16,#REF!,2,0)),"N/A",((VLOOKUP(A16,#REF!,2,0))))</f>
        <v>N/A</v>
      </c>
      <c r="C16" s="67">
        <v>15000</v>
      </c>
      <c r="D16" s="67"/>
      <c r="E16" s="67"/>
      <c r="F16" s="67"/>
      <c r="G16" s="80">
        <f>IF(ISERROR(VLOOKUP(A16,'RESULTADOS ACUMULADO 2008'!$A$41:$O$148,3,0)),"0.00",(VLOOKUP(A16,'RESULTADOS ACUMULADO 2008'!$A$41:$O$148,3,0)))</f>
        <v>0</v>
      </c>
      <c r="H16" s="79">
        <f t="shared" si="0"/>
        <v>0</v>
      </c>
      <c r="I16" s="67"/>
      <c r="J16" s="80">
        <f>IF(ISERROR(VLOOKUP(A16,'RESULTADOS ACUMULADO 2008'!$A$41:$O$148,4,0)),"0.00",(VLOOKUP(A16,'RESULTADOS ACUMULADO 2008'!$A$41:$O$148,4,0)))</f>
        <v>0</v>
      </c>
      <c r="K16" s="79">
        <f t="shared" si="1"/>
        <v>0</v>
      </c>
      <c r="L16" s="67"/>
      <c r="M16" s="80">
        <f>IF(ISERROR(VLOOKUP(A16,'RESULTADOS ACUMULADO 2008'!$A$41:$O$148,5,0)),"0.00",(VLOOKUP(A16,'RESULTADOS ACUMULADO 2008'!$A$41:$O$148,5,0)))</f>
        <v>0</v>
      </c>
      <c r="N16" s="79">
        <f t="shared" si="2"/>
        <v>0</v>
      </c>
      <c r="O16" s="67"/>
      <c r="P16" s="78"/>
      <c r="Q16" s="79"/>
      <c r="R16" s="67"/>
      <c r="S16" s="78"/>
      <c r="T16" s="79"/>
      <c r="U16" s="67"/>
      <c r="V16" s="78"/>
      <c r="W16" s="79"/>
      <c r="X16" s="67"/>
      <c r="Y16" s="78"/>
      <c r="Z16" s="79"/>
      <c r="AA16" s="67"/>
      <c r="AB16" s="78"/>
      <c r="AC16" s="79"/>
      <c r="AD16" s="67"/>
      <c r="AE16" s="78"/>
      <c r="AF16" s="79"/>
      <c r="AG16" s="67"/>
      <c r="AH16" s="78"/>
      <c r="AI16" s="79"/>
      <c r="AJ16" s="67"/>
      <c r="AK16" s="78"/>
      <c r="AL16" s="79"/>
      <c r="AM16" s="67"/>
      <c r="AN16" s="78"/>
      <c r="AO16" s="79"/>
      <c r="AP16" s="67"/>
      <c r="AQ16" s="78"/>
      <c r="AR16" s="79"/>
      <c r="AS16" s="67"/>
    </row>
    <row r="17" spans="1:45" s="44" customFormat="1" ht="18" customHeight="1">
      <c r="A17" s="65" t="s">
        <v>4</v>
      </c>
      <c r="B17" s="110" t="str">
        <f>IF(ISERROR(VLOOKUP(A17,#REF!,2,0)),"N/A",((VLOOKUP(A17,#REF!,2,0))))</f>
        <v>N/A</v>
      </c>
      <c r="C17" s="67">
        <v>15000</v>
      </c>
      <c r="D17" s="67"/>
      <c r="E17" s="67"/>
      <c r="F17" s="67"/>
      <c r="G17" s="80">
        <f>IF(ISERROR(VLOOKUP(A17,'RESULTADOS ACUMULADO 2008'!$A$41:$O$148,3,0)),"0.00",(VLOOKUP(A17,'RESULTADOS ACUMULADO 2008'!$A$41:$O$148,3,0)))</f>
        <v>0</v>
      </c>
      <c r="H17" s="79">
        <f t="shared" si="0"/>
        <v>0</v>
      </c>
      <c r="I17" s="67"/>
      <c r="J17" s="80">
        <f>IF(ISERROR(VLOOKUP(A17,'RESULTADOS ACUMULADO 2008'!$A$41:$O$148,4,0)),"0.00",(VLOOKUP(A17,'RESULTADOS ACUMULADO 2008'!$A$41:$O$148,4,0)))</f>
        <v>0</v>
      </c>
      <c r="K17" s="79">
        <f t="shared" si="1"/>
        <v>0</v>
      </c>
      <c r="L17" s="67"/>
      <c r="M17" s="80">
        <f>IF(ISERROR(VLOOKUP(A17,'RESULTADOS ACUMULADO 2008'!$A$41:$O$148,5,0)),"0.00",(VLOOKUP(A17,'RESULTADOS ACUMULADO 2008'!$A$41:$O$148,5,0)))</f>
        <v>0</v>
      </c>
      <c r="N17" s="79">
        <f t="shared" si="2"/>
        <v>0</v>
      </c>
      <c r="O17" s="67"/>
      <c r="P17" s="78"/>
      <c r="Q17" s="79"/>
      <c r="R17" s="67"/>
      <c r="S17" s="78"/>
      <c r="T17" s="79"/>
      <c r="U17" s="67"/>
      <c r="V17" s="78"/>
      <c r="W17" s="79"/>
      <c r="X17" s="67"/>
      <c r="Y17" s="78"/>
      <c r="Z17" s="79"/>
      <c r="AA17" s="67"/>
      <c r="AB17" s="78"/>
      <c r="AC17" s="79"/>
      <c r="AD17" s="67"/>
      <c r="AE17" s="78"/>
      <c r="AF17" s="79"/>
      <c r="AG17" s="67"/>
      <c r="AH17" s="78"/>
      <c r="AI17" s="79"/>
      <c r="AJ17" s="67"/>
      <c r="AK17" s="78"/>
      <c r="AL17" s="79"/>
      <c r="AM17" s="67"/>
      <c r="AN17" s="78"/>
      <c r="AO17" s="79"/>
      <c r="AP17" s="67"/>
      <c r="AQ17" s="78"/>
      <c r="AR17" s="79"/>
      <c r="AS17" s="67"/>
    </row>
    <row r="18" spans="1:45" s="44" customFormat="1" ht="18" customHeight="1">
      <c r="A18" s="65" t="s">
        <v>9</v>
      </c>
      <c r="B18" s="110" t="str">
        <f>IF(ISERROR(VLOOKUP(A18,#REF!,2,0)),"N/A",((VLOOKUP(A18,#REF!,2,0))))</f>
        <v>N/A</v>
      </c>
      <c r="C18" s="67">
        <v>2000</v>
      </c>
      <c r="D18" s="67"/>
      <c r="E18" s="67"/>
      <c r="F18" s="67"/>
      <c r="G18" s="80">
        <f>IF(ISERROR(VLOOKUP(A18,'RESULTADOS ACUMULADO 2008'!$A$41:$O$148,3,0)),"0.00",(VLOOKUP(A18,'RESULTADOS ACUMULADO 2008'!$A$41:$O$148,3,0)))</f>
        <v>0</v>
      </c>
      <c r="H18" s="79">
        <f t="shared" si="0"/>
        <v>0</v>
      </c>
      <c r="I18" s="67"/>
      <c r="J18" s="80">
        <f>IF(ISERROR(VLOOKUP(A18,'RESULTADOS ACUMULADO 2008'!$A$41:$O$148,4,0)),"0.00",(VLOOKUP(A18,'RESULTADOS ACUMULADO 2008'!$A$41:$O$148,4,0)))</f>
        <v>0</v>
      </c>
      <c r="K18" s="79">
        <f t="shared" si="1"/>
        <v>0</v>
      </c>
      <c r="L18" s="67"/>
      <c r="M18" s="80">
        <f>IF(ISERROR(VLOOKUP(A18,'RESULTADOS ACUMULADO 2008'!$A$41:$O$148,5,0)),"0.00",(VLOOKUP(A18,'RESULTADOS ACUMULADO 2008'!$A$41:$O$148,5,0)))</f>
        <v>0</v>
      </c>
      <c r="N18" s="79">
        <f t="shared" si="2"/>
        <v>0</v>
      </c>
      <c r="O18" s="67"/>
      <c r="P18" s="78"/>
      <c r="Q18" s="79"/>
      <c r="R18" s="67"/>
      <c r="S18" s="78"/>
      <c r="T18" s="79"/>
      <c r="U18" s="67"/>
      <c r="V18" s="78"/>
      <c r="W18" s="79"/>
      <c r="X18" s="67"/>
      <c r="Y18" s="78"/>
      <c r="Z18" s="79"/>
      <c r="AA18" s="67"/>
      <c r="AB18" s="78"/>
      <c r="AC18" s="79"/>
      <c r="AD18" s="67"/>
      <c r="AE18" s="78"/>
      <c r="AF18" s="79"/>
      <c r="AG18" s="67"/>
      <c r="AH18" s="78"/>
      <c r="AI18" s="79"/>
      <c r="AJ18" s="67"/>
      <c r="AK18" s="78"/>
      <c r="AL18" s="79"/>
      <c r="AM18" s="67"/>
      <c r="AN18" s="78"/>
      <c r="AO18" s="79"/>
      <c r="AP18" s="67"/>
      <c r="AQ18" s="78"/>
      <c r="AR18" s="79"/>
      <c r="AS18" s="67"/>
    </row>
    <row r="19" spans="1:45" s="44" customFormat="1" ht="18" customHeight="1">
      <c r="A19" s="65" t="s">
        <v>207</v>
      </c>
      <c r="B19" s="110" t="str">
        <f>IF(ISERROR(VLOOKUP(A19,#REF!,2,0)),"N/A",((VLOOKUP(A19,#REF!,2,0))))</f>
        <v>N/A</v>
      </c>
      <c r="C19" s="67"/>
      <c r="D19" s="67"/>
      <c r="E19" s="67"/>
      <c r="F19" s="67"/>
      <c r="G19" s="80" t="str">
        <f>IF(ISERROR(VLOOKUP(A19,'RESULTADOS ACUMULADO 2008'!$A$41:$O$148,3,0)),"0.00",(VLOOKUP(A19,'RESULTADOS ACUMULADO 2008'!$A$41:$O$148,3,0)))</f>
        <v>0.00</v>
      </c>
      <c r="H19" s="79">
        <f t="shared" si="0"/>
        <v>0</v>
      </c>
      <c r="I19" s="67"/>
      <c r="J19" s="80" t="str">
        <f>IF(ISERROR(VLOOKUP(A19,'RESULTADOS ACUMULADO 2008'!$A$41:$O$148,4,0)),"0.00",(VLOOKUP(A19,'RESULTADOS ACUMULADO 2008'!$A$41:$O$148,4,0)))</f>
        <v>0.00</v>
      </c>
      <c r="K19" s="79">
        <f t="shared" si="1"/>
        <v>0</v>
      </c>
      <c r="L19" s="67"/>
      <c r="M19" s="80" t="str">
        <f>IF(ISERROR(VLOOKUP(A19,'RESULTADOS ACUMULADO 2008'!$A$41:$O$148,5,0)),"0.00",(VLOOKUP(A19,'RESULTADOS ACUMULADO 2008'!$A$41:$O$148,5,0)))</f>
        <v>0.00</v>
      </c>
      <c r="N19" s="79">
        <f t="shared" si="2"/>
        <v>0</v>
      </c>
      <c r="O19" s="67"/>
      <c r="P19" s="78"/>
      <c r="Q19" s="79"/>
      <c r="R19" s="67"/>
      <c r="S19" s="78"/>
      <c r="T19" s="79"/>
      <c r="U19" s="67"/>
      <c r="V19" s="78"/>
      <c r="W19" s="79"/>
      <c r="X19" s="67"/>
      <c r="Y19" s="78"/>
      <c r="Z19" s="79"/>
      <c r="AA19" s="67"/>
      <c r="AB19" s="78"/>
      <c r="AC19" s="79"/>
      <c r="AD19" s="67"/>
      <c r="AE19" s="78"/>
      <c r="AF19" s="79"/>
      <c r="AG19" s="67"/>
      <c r="AH19" s="78"/>
      <c r="AI19" s="79"/>
      <c r="AJ19" s="67"/>
      <c r="AK19" s="78"/>
      <c r="AL19" s="79"/>
      <c r="AM19" s="67"/>
      <c r="AN19" s="78"/>
      <c r="AO19" s="79"/>
      <c r="AP19" s="67"/>
      <c r="AQ19" s="78"/>
      <c r="AR19" s="79"/>
      <c r="AS19" s="67"/>
    </row>
    <row r="20" spans="1:45" s="44" customFormat="1" ht="18" customHeight="1">
      <c r="A20" s="59">
        <v>1</v>
      </c>
      <c r="B20" s="103" t="s">
        <v>282</v>
      </c>
      <c r="C20" s="67"/>
      <c r="D20" s="67"/>
      <c r="E20" s="67"/>
      <c r="F20" s="67"/>
      <c r="G20" s="80">
        <f>IF(ISERROR(VLOOKUP(A20,'RESULTADOS ACUMULADO 2008'!$A$41:$O$148,3,0)),"0.00",(VLOOKUP(A20,'RESULTADOS ACUMULADO 2008'!$A$41:$O$148,3,0)))</f>
        <v>0</v>
      </c>
      <c r="H20" s="79">
        <f t="shared" si="0"/>
        <v>0</v>
      </c>
      <c r="I20" s="67"/>
      <c r="J20" s="80">
        <f>IF(ISERROR(VLOOKUP(A20,'RESULTADOS ACUMULADO 2008'!$A$41:$O$148,4,0)),"0.00",(VLOOKUP(A20,'RESULTADOS ACUMULADO 2008'!$A$41:$O$148,4,0)))</f>
        <v>0</v>
      </c>
      <c r="K20" s="79">
        <f t="shared" si="1"/>
        <v>0</v>
      </c>
      <c r="L20" s="67"/>
      <c r="M20" s="80">
        <f>IF(ISERROR(VLOOKUP(A20,'RESULTADOS ACUMULADO 2008'!$A$41:$O$148,5,0)),"0.00",(VLOOKUP(A20,'RESULTADOS ACUMULADO 2008'!$A$41:$O$148,5,0)))</f>
        <v>0</v>
      </c>
      <c r="N20" s="79">
        <f t="shared" si="2"/>
        <v>0</v>
      </c>
      <c r="O20" s="67"/>
      <c r="P20" s="78"/>
      <c r="Q20" s="79"/>
      <c r="R20" s="67"/>
      <c r="S20" s="78"/>
      <c r="T20" s="79"/>
      <c r="U20" s="67"/>
      <c r="V20" s="78"/>
      <c r="W20" s="79"/>
      <c r="X20" s="67"/>
      <c r="Y20" s="78"/>
      <c r="Z20" s="79"/>
      <c r="AA20" s="67"/>
      <c r="AB20" s="78"/>
      <c r="AC20" s="79"/>
      <c r="AD20" s="67"/>
      <c r="AE20" s="78"/>
      <c r="AF20" s="79"/>
      <c r="AG20" s="67"/>
      <c r="AH20" s="78"/>
      <c r="AI20" s="79"/>
      <c r="AJ20" s="67"/>
      <c r="AK20" s="78"/>
      <c r="AL20" s="79"/>
      <c r="AM20" s="67"/>
      <c r="AN20" s="78"/>
      <c r="AO20" s="79"/>
      <c r="AP20" s="67"/>
      <c r="AQ20" s="78"/>
      <c r="AR20" s="79"/>
      <c r="AS20" s="67"/>
    </row>
    <row r="21" spans="1:45" s="44" customFormat="1" ht="18" customHeight="1">
      <c r="A21" s="68">
        <v>113</v>
      </c>
      <c r="B21" s="110" t="str">
        <f>IF(ISERROR(VLOOKUP(A21,#REF!,2,0)),"N/A",((VLOOKUP(A21,#REF!,2,0))))</f>
        <v>N/A</v>
      </c>
      <c r="C21" s="67">
        <v>5000</v>
      </c>
      <c r="D21" s="67"/>
      <c r="E21" s="67"/>
      <c r="F21" s="67"/>
      <c r="G21" s="80">
        <f>IF(ISERROR(VLOOKUP(A21,'RESULTADOS ACUMULADO 2008'!$A$41:$O$148,3,0)),"0.00",(VLOOKUP(A21,'RESULTADOS ACUMULADO 2008'!$A$41:$O$148,3,0)))</f>
        <v>0</v>
      </c>
      <c r="H21" s="79">
        <f t="shared" si="0"/>
        <v>0</v>
      </c>
      <c r="I21" s="62">
        <v>5463.85</v>
      </c>
      <c r="J21" s="80">
        <f>IF(ISERROR(VLOOKUP(A21,'RESULTADOS ACUMULADO 2008'!$A$41:$O$148,4,0)),"0.00",(VLOOKUP(A21,'RESULTADOS ACUMULADO 2008'!$A$41:$O$148,4,0)))</f>
        <v>5463.85</v>
      </c>
      <c r="K21" s="79">
        <f t="shared" si="1"/>
        <v>0</v>
      </c>
      <c r="L21" s="67">
        <v>90.39</v>
      </c>
      <c r="M21" s="80">
        <f>IF(ISERROR(VLOOKUP(A21,'RESULTADOS ACUMULADO 2008'!$A$41:$O$148,5,0)),"0.00",(VLOOKUP(A21,'RESULTADOS ACUMULADO 2008'!$A$41:$O$148,5,0)))</f>
        <v>90.39</v>
      </c>
      <c r="N21" s="79">
        <f t="shared" si="2"/>
        <v>0</v>
      </c>
      <c r="O21" s="67">
        <v>375.51</v>
      </c>
      <c r="P21" s="78"/>
      <c r="Q21" s="79"/>
      <c r="R21" s="67">
        <v>1184.24</v>
      </c>
      <c r="S21" s="78"/>
      <c r="T21" s="79"/>
      <c r="U21" s="67">
        <v>356.94</v>
      </c>
      <c r="V21" s="78"/>
      <c r="W21" s="79"/>
      <c r="X21" s="67"/>
      <c r="Y21" s="78"/>
      <c r="Z21" s="79"/>
      <c r="AA21" s="67"/>
      <c r="AB21" s="78"/>
      <c r="AC21" s="79"/>
      <c r="AD21" s="67"/>
      <c r="AE21" s="78"/>
      <c r="AF21" s="79"/>
      <c r="AG21" s="67"/>
      <c r="AH21" s="78"/>
      <c r="AI21" s="79"/>
      <c r="AJ21" s="67"/>
      <c r="AK21" s="78"/>
      <c r="AL21" s="79"/>
      <c r="AM21" s="67"/>
      <c r="AN21" s="78"/>
      <c r="AO21" s="79"/>
      <c r="AP21" s="67"/>
      <c r="AQ21" s="78"/>
      <c r="AR21" s="79"/>
      <c r="AS21" s="67">
        <f>SUM(F21:U21)</f>
        <v>13025.17</v>
      </c>
    </row>
    <row r="22" spans="1:45" s="44" customFormat="1" ht="18" customHeight="1">
      <c r="A22" s="68">
        <v>114</v>
      </c>
      <c r="B22" s="110" t="str">
        <f>IF(ISERROR(VLOOKUP(A22,#REF!,2,0)),"N/A",((VLOOKUP(A22,#REF!,2,0))))</f>
        <v>N/A</v>
      </c>
      <c r="C22" s="67">
        <v>1000</v>
      </c>
      <c r="D22" s="67"/>
      <c r="E22" s="67"/>
      <c r="F22" s="67"/>
      <c r="G22" s="80">
        <f>IF(ISERROR(VLOOKUP(A22,'RESULTADOS ACUMULADO 2008'!$A$41:$O$148,3,0)),"0.00",(VLOOKUP(A22,'RESULTADOS ACUMULADO 2008'!$A$41:$O$148,3,0)))</f>
        <v>0</v>
      </c>
      <c r="H22" s="79">
        <f t="shared" si="0"/>
        <v>0</v>
      </c>
      <c r="I22" s="67"/>
      <c r="J22" s="80">
        <f>IF(ISERROR(VLOOKUP(A22,'RESULTADOS ACUMULADO 2008'!$A$41:$O$148,4,0)),"0.00",(VLOOKUP(A22,'RESULTADOS ACUMULADO 2008'!$A$41:$O$148,4,0)))</f>
        <v>0</v>
      </c>
      <c r="K22" s="79">
        <f t="shared" si="1"/>
        <v>0</v>
      </c>
      <c r="L22" s="67"/>
      <c r="M22" s="80">
        <f>IF(ISERROR(VLOOKUP(A22,'RESULTADOS ACUMULADO 2008'!$A$41:$O$148,5,0)),"0.00",(VLOOKUP(A22,'RESULTADOS ACUMULADO 2008'!$A$41:$O$148,5,0)))</f>
        <v>0</v>
      </c>
      <c r="N22" s="79">
        <f t="shared" si="2"/>
        <v>0</v>
      </c>
      <c r="O22" s="67">
        <v>20</v>
      </c>
      <c r="P22" s="78"/>
      <c r="Q22" s="79"/>
      <c r="R22" s="67"/>
      <c r="S22" s="78"/>
      <c r="T22" s="79"/>
      <c r="U22" s="67"/>
      <c r="V22" s="78"/>
      <c r="W22" s="79"/>
      <c r="X22" s="67"/>
      <c r="Y22" s="78"/>
      <c r="Z22" s="79"/>
      <c r="AA22" s="67"/>
      <c r="AB22" s="78"/>
      <c r="AC22" s="79"/>
      <c r="AD22" s="67"/>
      <c r="AE22" s="78"/>
      <c r="AF22" s="79"/>
      <c r="AG22" s="67"/>
      <c r="AH22" s="78"/>
      <c r="AI22" s="79"/>
      <c r="AJ22" s="67"/>
      <c r="AK22" s="78"/>
      <c r="AL22" s="79"/>
      <c r="AM22" s="67"/>
      <c r="AN22" s="78"/>
      <c r="AO22" s="79"/>
      <c r="AP22" s="67"/>
      <c r="AQ22" s="78"/>
      <c r="AR22" s="79"/>
      <c r="AS22" s="67">
        <f>SUM(F22:U22)</f>
        <v>20</v>
      </c>
    </row>
    <row r="23" spans="1:45" s="44" customFormat="1" ht="18" customHeight="1">
      <c r="A23" s="68">
        <v>121</v>
      </c>
      <c r="B23" s="110" t="str">
        <f>IF(ISERROR(VLOOKUP(A23,#REF!,2,0)),"N/A",((VLOOKUP(A23,#REF!,2,0))))</f>
        <v>N/A</v>
      </c>
      <c r="C23" s="67">
        <v>9000</v>
      </c>
      <c r="D23" s="67"/>
      <c r="E23" s="67"/>
      <c r="F23" s="67"/>
      <c r="G23" s="80">
        <f>IF(ISERROR(VLOOKUP(A23,'RESULTADOS ACUMULADO 2008'!$A$41:$O$148,3,0)),"0.00",(VLOOKUP(A23,'RESULTADOS ACUMULADO 2008'!$A$41:$O$148,3,0)))</f>
        <v>0</v>
      </c>
      <c r="H23" s="79">
        <f t="shared" si="0"/>
        <v>0</v>
      </c>
      <c r="I23" s="62"/>
      <c r="J23" s="80">
        <f>IF(ISERROR(VLOOKUP(A23,'RESULTADOS ACUMULADO 2008'!$A$41:$O$148,4,0)),"0.00",(VLOOKUP(A23,'RESULTADOS ACUMULADO 2008'!$A$41:$O$148,4,0)))</f>
        <v>0</v>
      </c>
      <c r="K23" s="79">
        <f t="shared" si="1"/>
        <v>0</v>
      </c>
      <c r="L23" s="67"/>
      <c r="M23" s="80">
        <f>IF(ISERROR(VLOOKUP(A23,'RESULTADOS ACUMULADO 2008'!$A$41:$O$148,5,0)),"0.00",(VLOOKUP(A23,'RESULTADOS ACUMULADO 2008'!$A$41:$O$148,5,0)))</f>
        <v>0</v>
      </c>
      <c r="N23" s="79">
        <f t="shared" si="2"/>
        <v>0</v>
      </c>
      <c r="O23" s="67">
        <v>260</v>
      </c>
      <c r="P23" s="78"/>
      <c r="Q23" s="79"/>
      <c r="R23" s="67"/>
      <c r="S23" s="78"/>
      <c r="T23" s="79"/>
      <c r="U23" s="67"/>
      <c r="V23" s="78"/>
      <c r="W23" s="79"/>
      <c r="X23" s="67"/>
      <c r="Y23" s="78"/>
      <c r="Z23" s="79"/>
      <c r="AA23" s="67"/>
      <c r="AB23" s="78"/>
      <c r="AC23" s="79"/>
      <c r="AD23" s="67"/>
      <c r="AE23" s="78"/>
      <c r="AF23" s="79"/>
      <c r="AG23" s="67"/>
      <c r="AH23" s="78"/>
      <c r="AI23" s="79"/>
      <c r="AJ23" s="67"/>
      <c r="AK23" s="78"/>
      <c r="AL23" s="79"/>
      <c r="AM23" s="67"/>
      <c r="AN23" s="78"/>
      <c r="AO23" s="79"/>
      <c r="AP23" s="67"/>
      <c r="AQ23" s="78"/>
      <c r="AR23" s="79"/>
      <c r="AS23" s="67">
        <f>SUM(F23:U23)</f>
        <v>260</v>
      </c>
    </row>
    <row r="24" spans="1:45" s="44" customFormat="1" ht="18" customHeight="1">
      <c r="A24" s="68">
        <v>122</v>
      </c>
      <c r="B24" s="110" t="str">
        <f>IF(ISERROR(VLOOKUP(A24,#REF!,2,0)),"N/A",((VLOOKUP(A24,#REF!,2,0))))</f>
        <v>N/A</v>
      </c>
      <c r="C24" s="67">
        <v>3000</v>
      </c>
      <c r="D24" s="67"/>
      <c r="E24" s="67"/>
      <c r="F24" s="67"/>
      <c r="G24" s="80">
        <f>IF(ISERROR(VLOOKUP(A24,'RESULTADOS ACUMULADO 2008'!$A$41:$O$148,3,0)),"0.00",(VLOOKUP(A24,'RESULTADOS ACUMULADO 2008'!$A$41:$O$148,3,0)))</f>
        <v>0</v>
      </c>
      <c r="H24" s="79">
        <f t="shared" si="0"/>
        <v>0</v>
      </c>
      <c r="I24" s="67">
        <v>125</v>
      </c>
      <c r="J24" s="80">
        <f>IF(ISERROR(VLOOKUP(A24,'RESULTADOS ACUMULADO 2008'!$A$41:$O$148,4,0)),"0.00",(VLOOKUP(A24,'RESULTADOS ACUMULADO 2008'!$A$41:$O$148,4,0)))</f>
        <v>125</v>
      </c>
      <c r="K24" s="79">
        <f t="shared" si="1"/>
        <v>0</v>
      </c>
      <c r="L24" s="67"/>
      <c r="M24" s="80">
        <f>IF(ISERROR(VLOOKUP(A24,'RESULTADOS ACUMULADO 2008'!$A$41:$O$148,5,0)),"0.00",(VLOOKUP(A24,'RESULTADOS ACUMULADO 2008'!$A$41:$O$148,5,0)))</f>
        <v>0</v>
      </c>
      <c r="N24" s="79">
        <f t="shared" si="2"/>
        <v>0</v>
      </c>
      <c r="O24" s="67"/>
      <c r="P24" s="78"/>
      <c r="Q24" s="79"/>
      <c r="R24" s="67"/>
      <c r="S24" s="78"/>
      <c r="T24" s="79"/>
      <c r="U24" s="67"/>
      <c r="V24" s="78"/>
      <c r="W24" s="79"/>
      <c r="X24" s="67"/>
      <c r="Y24" s="78"/>
      <c r="Z24" s="79"/>
      <c r="AA24" s="67"/>
      <c r="AB24" s="78"/>
      <c r="AC24" s="79"/>
      <c r="AD24" s="67"/>
      <c r="AE24" s="78"/>
      <c r="AF24" s="79"/>
      <c r="AG24" s="67"/>
      <c r="AH24" s="78"/>
      <c r="AI24" s="79"/>
      <c r="AJ24" s="67"/>
      <c r="AK24" s="78"/>
      <c r="AL24" s="79"/>
      <c r="AM24" s="67"/>
      <c r="AN24" s="78"/>
      <c r="AO24" s="79"/>
      <c r="AP24" s="67"/>
      <c r="AQ24" s="78"/>
      <c r="AR24" s="79"/>
      <c r="AS24" s="67">
        <f>SUM(F24:U24)</f>
        <v>250</v>
      </c>
    </row>
    <row r="25" spans="1:45" s="44" customFormat="1" ht="18" customHeight="1">
      <c r="A25" s="68">
        <v>131</v>
      </c>
      <c r="B25" s="110" t="str">
        <f>IF(ISERROR(VLOOKUP(A25,#REF!,2,0)),"N/A",((VLOOKUP(A25,#REF!,2,0))))</f>
        <v>N/A</v>
      </c>
      <c r="C25" s="67">
        <v>116579</v>
      </c>
      <c r="D25" s="67"/>
      <c r="E25" s="67"/>
      <c r="F25" s="67"/>
      <c r="G25" s="80">
        <f>IF(ISERROR(VLOOKUP(A25,'RESULTADOS ACUMULADO 2008'!$A$41:$O$148,3,0)),"0.00",(VLOOKUP(A25,'RESULTADOS ACUMULADO 2008'!$A$41:$O$148,3,0)))</f>
        <v>0</v>
      </c>
      <c r="H25" s="79">
        <f t="shared" si="0"/>
        <v>0</v>
      </c>
      <c r="I25" s="67">
        <v>11670</v>
      </c>
      <c r="J25" s="80">
        <f>IF(ISERROR(VLOOKUP(A25,'RESULTADOS ACUMULADO 2008'!$A$41:$O$148,4,0)),"0.00",(VLOOKUP(A25,'RESULTADOS ACUMULADO 2008'!$A$41:$O$148,4,0)))</f>
        <v>11670</v>
      </c>
      <c r="K25" s="79">
        <f t="shared" si="1"/>
        <v>0</v>
      </c>
      <c r="L25" s="67"/>
      <c r="M25" s="80">
        <f>IF(ISERROR(VLOOKUP(A25,'RESULTADOS ACUMULADO 2008'!$A$41:$O$148,5,0)),"0.00",(VLOOKUP(A25,'RESULTADOS ACUMULADO 2008'!$A$41:$O$148,5,0)))</f>
        <v>0</v>
      </c>
      <c r="N25" s="79">
        <f t="shared" si="2"/>
        <v>0</v>
      </c>
      <c r="O25" s="67">
        <v>34921.5</v>
      </c>
      <c r="P25" s="78"/>
      <c r="Q25" s="79"/>
      <c r="R25" s="67"/>
      <c r="S25" s="78"/>
      <c r="T25" s="79"/>
      <c r="U25" s="67"/>
      <c r="V25" s="78"/>
      <c r="W25" s="79"/>
      <c r="X25" s="67"/>
      <c r="Y25" s="78"/>
      <c r="Z25" s="79"/>
      <c r="AA25" s="67"/>
      <c r="AB25" s="78"/>
      <c r="AC25" s="79"/>
      <c r="AD25" s="67"/>
      <c r="AE25" s="78"/>
      <c r="AF25" s="79"/>
      <c r="AG25" s="67"/>
      <c r="AH25" s="78"/>
      <c r="AI25" s="79"/>
      <c r="AJ25" s="67"/>
      <c r="AK25" s="78"/>
      <c r="AL25" s="79"/>
      <c r="AM25" s="67"/>
      <c r="AN25" s="78"/>
      <c r="AO25" s="79"/>
      <c r="AP25" s="67"/>
      <c r="AQ25" s="78"/>
      <c r="AR25" s="79"/>
      <c r="AS25" s="67">
        <f>SUM(F25:U25)</f>
        <v>58261.5</v>
      </c>
    </row>
    <row r="26" spans="1:45" s="44" customFormat="1" ht="18" customHeight="1">
      <c r="A26" s="68">
        <v>133</v>
      </c>
      <c r="B26" s="110" t="str">
        <f>IF(ISERROR(VLOOKUP(A26,#REF!,2,0)),"N/A",((VLOOKUP(A26,#REF!,2,0))))</f>
        <v>N/A</v>
      </c>
      <c r="C26" s="67">
        <v>35000</v>
      </c>
      <c r="D26" s="67"/>
      <c r="E26" s="67"/>
      <c r="F26" s="67"/>
      <c r="G26" s="80">
        <f>IF(ISERROR(VLOOKUP(A26,'RESULTADOS ACUMULADO 2008'!$A$41:$O$148,3,0)),"0.00",(VLOOKUP(A26,'RESULTADOS ACUMULADO 2008'!$A$41:$O$148,3,0)))</f>
        <v>0</v>
      </c>
      <c r="H26" s="79">
        <f t="shared" si="0"/>
        <v>0</v>
      </c>
      <c r="I26" s="62"/>
      <c r="J26" s="80">
        <f>IF(ISERROR(VLOOKUP(A26,'RESULTADOS ACUMULADO 2008'!$A$41:$O$148,4,0)),"0.00",(VLOOKUP(A26,'RESULTADOS ACUMULADO 2008'!$A$41:$O$148,4,0)))</f>
        <v>0</v>
      </c>
      <c r="K26" s="79">
        <f t="shared" si="1"/>
        <v>0</v>
      </c>
      <c r="L26" s="67"/>
      <c r="M26" s="80">
        <f>IF(ISERROR(VLOOKUP(A26,'RESULTADOS ACUMULADO 2008'!$A$41:$O$148,5,0)),"0.00",(VLOOKUP(A26,'RESULTADOS ACUMULADO 2008'!$A$41:$O$148,5,0)))</f>
        <v>0</v>
      </c>
      <c r="N26" s="79">
        <f t="shared" si="2"/>
        <v>0</v>
      </c>
      <c r="O26" s="67"/>
      <c r="P26" s="78"/>
      <c r="Q26" s="79"/>
      <c r="R26" s="67"/>
      <c r="S26" s="78"/>
      <c r="T26" s="79"/>
      <c r="U26" s="67"/>
      <c r="V26" s="78"/>
      <c r="W26" s="79"/>
      <c r="X26" s="67"/>
      <c r="Y26" s="78"/>
      <c r="Z26" s="79"/>
      <c r="AA26" s="67"/>
      <c r="AB26" s="78"/>
      <c r="AC26" s="79"/>
      <c r="AD26" s="67"/>
      <c r="AE26" s="78"/>
      <c r="AF26" s="79"/>
      <c r="AG26" s="67"/>
      <c r="AH26" s="78"/>
      <c r="AI26" s="79"/>
      <c r="AJ26" s="67"/>
      <c r="AK26" s="78"/>
      <c r="AL26" s="79"/>
      <c r="AM26" s="67"/>
      <c r="AN26" s="78"/>
      <c r="AO26" s="79"/>
      <c r="AP26" s="67"/>
      <c r="AQ26" s="78"/>
      <c r="AR26" s="79"/>
      <c r="AS26" s="67"/>
    </row>
    <row r="27" spans="1:45" s="44" customFormat="1" ht="18" customHeight="1">
      <c r="A27" s="68">
        <v>135</v>
      </c>
      <c r="B27" s="110" t="str">
        <f>IF(ISERROR(VLOOKUP(A27,#REF!,2,0)),"N/A",((VLOOKUP(A27,#REF!,2,0))))</f>
        <v>N/A</v>
      </c>
      <c r="C27" s="67">
        <v>47000</v>
      </c>
      <c r="D27" s="67"/>
      <c r="E27" s="67"/>
      <c r="F27" s="67"/>
      <c r="G27" s="80">
        <f>IF(ISERROR(VLOOKUP(A27,'RESULTADOS ACUMULADO 2008'!$A$41:$O$148,3,0)),"0.00",(VLOOKUP(A27,'RESULTADOS ACUMULADO 2008'!$A$41:$O$148,3,0)))</f>
        <v>0</v>
      </c>
      <c r="H27" s="79">
        <f t="shared" si="0"/>
        <v>0</v>
      </c>
      <c r="I27" s="67"/>
      <c r="J27" s="80">
        <f>IF(ISERROR(VLOOKUP(A27,'RESULTADOS ACUMULADO 2008'!$A$41:$O$148,4,0)),"0.00",(VLOOKUP(A27,'RESULTADOS ACUMULADO 2008'!$A$41:$O$148,4,0)))</f>
        <v>0</v>
      </c>
      <c r="K27" s="79">
        <f t="shared" si="1"/>
        <v>0</v>
      </c>
      <c r="L27" s="67"/>
      <c r="M27" s="80">
        <f>IF(ISERROR(VLOOKUP(A27,'RESULTADOS ACUMULADO 2008'!$A$41:$O$148,5,0)),"0.00",(VLOOKUP(A27,'RESULTADOS ACUMULADO 2008'!$A$41:$O$148,5,0)))</f>
        <v>0</v>
      </c>
      <c r="N27" s="79">
        <f t="shared" si="2"/>
        <v>0</v>
      </c>
      <c r="O27" s="67">
        <v>15300</v>
      </c>
      <c r="P27" s="78"/>
      <c r="Q27" s="79"/>
      <c r="R27" s="67"/>
      <c r="S27" s="78"/>
      <c r="T27" s="79"/>
      <c r="U27" s="67"/>
      <c r="V27" s="78"/>
      <c r="W27" s="79"/>
      <c r="X27" s="67"/>
      <c r="Y27" s="78"/>
      <c r="Z27" s="79"/>
      <c r="AA27" s="67"/>
      <c r="AB27" s="78"/>
      <c r="AC27" s="79"/>
      <c r="AD27" s="67"/>
      <c r="AE27" s="78"/>
      <c r="AF27" s="79"/>
      <c r="AG27" s="67"/>
      <c r="AH27" s="78"/>
      <c r="AI27" s="79"/>
      <c r="AJ27" s="67"/>
      <c r="AK27" s="78"/>
      <c r="AL27" s="79"/>
      <c r="AM27" s="67"/>
      <c r="AN27" s="78"/>
      <c r="AO27" s="79"/>
      <c r="AP27" s="67"/>
      <c r="AQ27" s="78"/>
      <c r="AR27" s="79"/>
      <c r="AS27" s="67">
        <f>SUM(F27:U27)</f>
        <v>15300</v>
      </c>
    </row>
    <row r="28" spans="1:45" s="44" customFormat="1" ht="18" customHeight="1">
      <c r="A28" s="68">
        <v>141</v>
      </c>
      <c r="B28" s="110" t="str">
        <f>IF(ISERROR(VLOOKUP(A28,#REF!,2,0)),"N/A",((VLOOKUP(A28,#REF!,2,0))))</f>
        <v>N/A</v>
      </c>
      <c r="C28" s="67">
        <v>32000</v>
      </c>
      <c r="D28" s="67"/>
      <c r="E28" s="67"/>
      <c r="F28" s="67"/>
      <c r="G28" s="80">
        <f>IF(ISERROR(VLOOKUP(A28,'RESULTADOS ACUMULADO 2008'!$A$41:$O$148,3,0)),"0.00",(VLOOKUP(A28,'RESULTADOS ACUMULADO 2008'!$A$41:$O$148,3,0)))</f>
        <v>0</v>
      </c>
      <c r="H28" s="79">
        <f t="shared" si="0"/>
        <v>0</v>
      </c>
      <c r="I28" s="67">
        <v>8818.42</v>
      </c>
      <c r="J28" s="80">
        <f>IF(ISERROR(VLOOKUP(A28,'RESULTADOS ACUMULADO 2008'!$A$41:$O$148,4,0)),"0.00",(VLOOKUP(A28,'RESULTADOS ACUMULADO 2008'!$A$41:$O$148,4,0)))</f>
        <v>8818.42</v>
      </c>
      <c r="K28" s="79">
        <f t="shared" si="1"/>
        <v>0</v>
      </c>
      <c r="L28" s="67"/>
      <c r="M28" s="80">
        <f>IF(ISERROR(VLOOKUP(A28,'RESULTADOS ACUMULADO 2008'!$A$41:$O$148,5,0)),"0.00",(VLOOKUP(A28,'RESULTADOS ACUMULADO 2008'!$A$41:$O$148,5,0)))</f>
        <v>0</v>
      </c>
      <c r="N28" s="79">
        <f t="shared" si="2"/>
        <v>0</v>
      </c>
      <c r="O28" s="67">
        <v>4808.5</v>
      </c>
      <c r="P28" s="78"/>
      <c r="Q28" s="79"/>
      <c r="R28" s="67">
        <v>19272.24</v>
      </c>
      <c r="S28" s="78"/>
      <c r="T28" s="79"/>
      <c r="U28" s="67"/>
      <c r="V28" s="78"/>
      <c r="W28" s="79"/>
      <c r="X28" s="67"/>
      <c r="Y28" s="78"/>
      <c r="Z28" s="79"/>
      <c r="AA28" s="67"/>
      <c r="AB28" s="78"/>
      <c r="AC28" s="79"/>
      <c r="AD28" s="67"/>
      <c r="AE28" s="78"/>
      <c r="AF28" s="79"/>
      <c r="AG28" s="67"/>
      <c r="AH28" s="78"/>
      <c r="AI28" s="79"/>
      <c r="AJ28" s="67"/>
      <c r="AK28" s="78"/>
      <c r="AL28" s="79"/>
      <c r="AM28" s="67"/>
      <c r="AN28" s="78"/>
      <c r="AO28" s="79"/>
      <c r="AP28" s="67"/>
      <c r="AQ28" s="78"/>
      <c r="AR28" s="79"/>
      <c r="AS28" s="67">
        <f>SUM(F28:U28)</f>
        <v>41717.58</v>
      </c>
    </row>
    <row r="29" spans="1:45" s="44" customFormat="1" ht="18" customHeight="1">
      <c r="A29" s="68">
        <v>142</v>
      </c>
      <c r="B29" s="110" t="str">
        <f>IF(ISERROR(VLOOKUP(A29,#REF!,2,0)),"N/A",((VLOOKUP(A29,#REF!,2,0))))</f>
        <v>N/A</v>
      </c>
      <c r="C29" s="67">
        <v>1000</v>
      </c>
      <c r="D29" s="67"/>
      <c r="E29" s="67"/>
      <c r="F29" s="67"/>
      <c r="G29" s="80">
        <f>IF(ISERROR(VLOOKUP(A29,'RESULTADOS ACUMULADO 2008'!$A$41:$O$148,3,0)),"0.00",(VLOOKUP(A29,'RESULTADOS ACUMULADO 2008'!$A$41:$O$148,3,0)))</f>
        <v>0</v>
      </c>
      <c r="H29" s="79">
        <f t="shared" si="0"/>
        <v>0</v>
      </c>
      <c r="I29" s="67"/>
      <c r="J29" s="80">
        <f>IF(ISERROR(VLOOKUP(A29,'RESULTADOS ACUMULADO 2008'!$A$41:$O$148,4,0)),"0.00",(VLOOKUP(A29,'RESULTADOS ACUMULADO 2008'!$A$41:$O$148,4,0)))</f>
        <v>0</v>
      </c>
      <c r="K29" s="79">
        <f t="shared" si="1"/>
        <v>0</v>
      </c>
      <c r="L29" s="67"/>
      <c r="M29" s="80">
        <f>IF(ISERROR(VLOOKUP(A29,'RESULTADOS ACUMULADO 2008'!$A$41:$O$148,5,0)),"0.00",(VLOOKUP(A29,'RESULTADOS ACUMULADO 2008'!$A$41:$O$148,5,0)))</f>
        <v>0</v>
      </c>
      <c r="N29" s="79">
        <f t="shared" si="2"/>
        <v>0</v>
      </c>
      <c r="O29" s="67"/>
      <c r="P29" s="78"/>
      <c r="Q29" s="79"/>
      <c r="R29" s="67"/>
      <c r="S29" s="78"/>
      <c r="T29" s="79"/>
      <c r="U29" s="70">
        <v>11417.55</v>
      </c>
      <c r="V29" s="80"/>
      <c r="W29" s="81"/>
      <c r="X29" s="70"/>
      <c r="Y29" s="80"/>
      <c r="Z29" s="81"/>
      <c r="AA29" s="70"/>
      <c r="AB29" s="80"/>
      <c r="AC29" s="81"/>
      <c r="AD29" s="70"/>
      <c r="AE29" s="80"/>
      <c r="AF29" s="81"/>
      <c r="AG29" s="70"/>
      <c r="AH29" s="80"/>
      <c r="AI29" s="81"/>
      <c r="AJ29" s="70"/>
      <c r="AK29" s="80"/>
      <c r="AL29" s="81"/>
      <c r="AM29" s="70"/>
      <c r="AN29" s="80"/>
      <c r="AO29" s="81"/>
      <c r="AP29" s="70"/>
      <c r="AQ29" s="80"/>
      <c r="AR29" s="81"/>
      <c r="AS29" s="67"/>
    </row>
    <row r="30" spans="1:45" s="44" customFormat="1" ht="18" customHeight="1">
      <c r="A30" s="68">
        <v>143</v>
      </c>
      <c r="B30" s="110" t="str">
        <f>IF(ISERROR(VLOOKUP(A30,#REF!,2,0)),"N/A",((VLOOKUP(A30,#REF!,2,0))))</f>
        <v>N/A</v>
      </c>
      <c r="C30" s="67"/>
      <c r="D30" s="67"/>
      <c r="E30" s="67"/>
      <c r="F30" s="67"/>
      <c r="G30" s="80">
        <f>IF(ISERROR(VLOOKUP(A30,'RESULTADOS ACUMULADO 2008'!$A$41:$O$148,3,0)),"0.00",(VLOOKUP(A30,'RESULTADOS ACUMULADO 2008'!$A$41:$O$148,3,0)))</f>
        <v>0</v>
      </c>
      <c r="H30" s="79">
        <f t="shared" si="0"/>
        <v>0</v>
      </c>
      <c r="I30" s="67"/>
      <c r="J30" s="80">
        <f>IF(ISERROR(VLOOKUP(A30,'RESULTADOS ACUMULADO 2008'!$A$41:$O$148,4,0)),"0.00",(VLOOKUP(A30,'RESULTADOS ACUMULADO 2008'!$A$41:$O$148,4,0)))</f>
        <v>0</v>
      </c>
      <c r="K30" s="79">
        <f t="shared" si="1"/>
        <v>0</v>
      </c>
      <c r="L30" s="67"/>
      <c r="M30" s="80">
        <f>IF(ISERROR(VLOOKUP(A30,'RESULTADOS ACUMULADO 2008'!$A$41:$O$148,5,0)),"0.00",(VLOOKUP(A30,'RESULTADOS ACUMULADO 2008'!$A$41:$O$148,5,0)))</f>
        <v>0</v>
      </c>
      <c r="N30" s="79">
        <f t="shared" si="2"/>
        <v>0</v>
      </c>
      <c r="O30" s="67"/>
      <c r="P30" s="78"/>
      <c r="Q30" s="79"/>
      <c r="R30" s="67"/>
      <c r="S30" s="78"/>
      <c r="T30" s="79"/>
      <c r="U30" s="67">
        <v>3659.84</v>
      </c>
      <c r="V30" s="78"/>
      <c r="W30" s="79"/>
      <c r="X30" s="67"/>
      <c r="Y30" s="78"/>
      <c r="Z30" s="79"/>
      <c r="AA30" s="67"/>
      <c r="AB30" s="78"/>
      <c r="AC30" s="79"/>
      <c r="AD30" s="67"/>
      <c r="AE30" s="78"/>
      <c r="AF30" s="79"/>
      <c r="AG30" s="67"/>
      <c r="AH30" s="78"/>
      <c r="AI30" s="79"/>
      <c r="AJ30" s="67"/>
      <c r="AK30" s="78"/>
      <c r="AL30" s="79"/>
      <c r="AM30" s="67"/>
      <c r="AN30" s="78"/>
      <c r="AO30" s="79"/>
      <c r="AP30" s="67"/>
      <c r="AQ30" s="78"/>
      <c r="AR30" s="79"/>
      <c r="AS30" s="67">
        <f>SUM(F30:U30)</f>
        <v>3659.84</v>
      </c>
    </row>
    <row r="31" spans="1:45" s="44" customFormat="1" ht="18" customHeight="1">
      <c r="A31" s="68">
        <v>151</v>
      </c>
      <c r="B31" s="110" t="str">
        <f>IF(ISERROR(VLOOKUP(A31,#REF!,2,0)),"N/A",((VLOOKUP(A31,#REF!,2,0))))</f>
        <v>N/A</v>
      </c>
      <c r="C31" s="67">
        <v>2000</v>
      </c>
      <c r="D31" s="67"/>
      <c r="E31" s="67"/>
      <c r="F31" s="67"/>
      <c r="G31" s="80">
        <f>IF(ISERROR(VLOOKUP(A31,'RESULTADOS ACUMULADO 2008'!$A$41:$O$148,3,0)),"0.00",(VLOOKUP(A31,'RESULTADOS ACUMULADO 2008'!$A$41:$O$148,3,0)))</f>
        <v>0</v>
      </c>
      <c r="H31" s="79">
        <f t="shared" si="0"/>
        <v>0</v>
      </c>
      <c r="I31" s="67"/>
      <c r="J31" s="80">
        <f>IF(ISERROR(VLOOKUP(A31,'RESULTADOS ACUMULADO 2008'!$A$41:$O$148,4,0)),"0.00",(VLOOKUP(A31,'RESULTADOS ACUMULADO 2008'!$A$41:$O$148,4,0)))</f>
        <v>0</v>
      </c>
      <c r="K31" s="79">
        <f t="shared" si="1"/>
        <v>0</v>
      </c>
      <c r="L31" s="67"/>
      <c r="M31" s="80">
        <f>IF(ISERROR(VLOOKUP(A31,'RESULTADOS ACUMULADO 2008'!$A$41:$O$148,5,0)),"0.00",(VLOOKUP(A31,'RESULTADOS ACUMULADO 2008'!$A$41:$O$148,5,0)))</f>
        <v>0</v>
      </c>
      <c r="N31" s="79">
        <f t="shared" si="2"/>
        <v>0</v>
      </c>
      <c r="O31" s="67"/>
      <c r="P31" s="78"/>
      <c r="Q31" s="79"/>
      <c r="R31" s="67"/>
      <c r="S31" s="78"/>
      <c r="T31" s="79"/>
      <c r="U31" s="67"/>
      <c r="V31" s="78"/>
      <c r="W31" s="79"/>
      <c r="X31" s="67"/>
      <c r="Y31" s="78"/>
      <c r="Z31" s="79"/>
      <c r="AA31" s="67"/>
      <c r="AB31" s="78"/>
      <c r="AC31" s="79"/>
      <c r="AD31" s="67"/>
      <c r="AE31" s="78"/>
      <c r="AF31" s="79"/>
      <c r="AG31" s="67"/>
      <c r="AH31" s="78"/>
      <c r="AI31" s="79"/>
      <c r="AJ31" s="67"/>
      <c r="AK31" s="78"/>
      <c r="AL31" s="79"/>
      <c r="AM31" s="67"/>
      <c r="AN31" s="78"/>
      <c r="AO31" s="79"/>
      <c r="AP31" s="67"/>
      <c r="AQ31" s="78"/>
      <c r="AR31" s="79"/>
      <c r="AS31" s="67"/>
    </row>
    <row r="32" spans="1:45" s="44" customFormat="1" ht="18" customHeight="1">
      <c r="A32" s="68">
        <v>152</v>
      </c>
      <c r="B32" s="110" t="str">
        <f>IF(ISERROR(VLOOKUP(A32,#REF!,2,0)),"N/A",((VLOOKUP(A32,#REF!,2,0))))</f>
        <v>N/A</v>
      </c>
      <c r="C32" s="67"/>
      <c r="D32" s="67"/>
      <c r="E32" s="67"/>
      <c r="F32" s="67"/>
      <c r="G32" s="80" t="str">
        <f>IF(ISERROR(VLOOKUP(A32,'RESULTADOS ACUMULADO 2008'!$A$41:$O$148,3,0)),"0.00",(VLOOKUP(A32,'RESULTADOS ACUMULADO 2008'!$A$41:$O$148,3,0)))</f>
        <v>0.00</v>
      </c>
      <c r="H32" s="79">
        <f t="shared" si="0"/>
        <v>0</v>
      </c>
      <c r="I32" s="67"/>
      <c r="J32" s="80" t="str">
        <f>IF(ISERROR(VLOOKUP(A32,'RESULTADOS ACUMULADO 2008'!$A$41:$O$148,4,0)),"0.00",(VLOOKUP(A32,'RESULTADOS ACUMULADO 2008'!$A$41:$O$148,4,0)))</f>
        <v>0.00</v>
      </c>
      <c r="K32" s="79">
        <f t="shared" si="1"/>
        <v>0</v>
      </c>
      <c r="L32" s="67"/>
      <c r="M32" s="80" t="str">
        <f>IF(ISERROR(VLOOKUP(A32,'RESULTADOS ACUMULADO 2008'!$A$41:$O$148,5,0)),"0.00",(VLOOKUP(A32,'RESULTADOS ACUMULADO 2008'!$A$41:$O$148,5,0)))</f>
        <v>0.00</v>
      </c>
      <c r="N32" s="79">
        <f t="shared" si="2"/>
        <v>0</v>
      </c>
      <c r="O32" s="67"/>
      <c r="P32" s="78"/>
      <c r="Q32" s="79"/>
      <c r="R32" s="67"/>
      <c r="S32" s="78"/>
      <c r="T32" s="79"/>
      <c r="U32" s="67"/>
      <c r="V32" s="78"/>
      <c r="W32" s="79"/>
      <c r="X32" s="67"/>
      <c r="Y32" s="78"/>
      <c r="Z32" s="79"/>
      <c r="AA32" s="67"/>
      <c r="AB32" s="78"/>
      <c r="AC32" s="79"/>
      <c r="AD32" s="67"/>
      <c r="AE32" s="78"/>
      <c r="AF32" s="79"/>
      <c r="AG32" s="67"/>
      <c r="AH32" s="78"/>
      <c r="AI32" s="79"/>
      <c r="AJ32" s="67"/>
      <c r="AK32" s="78"/>
      <c r="AL32" s="79"/>
      <c r="AM32" s="67"/>
      <c r="AN32" s="78"/>
      <c r="AO32" s="79"/>
      <c r="AP32" s="67"/>
      <c r="AQ32" s="78"/>
      <c r="AR32" s="79"/>
      <c r="AS32" s="67"/>
    </row>
    <row r="33" spans="1:45" s="44" customFormat="1" ht="18" customHeight="1">
      <c r="A33" s="68">
        <v>155</v>
      </c>
      <c r="B33" s="110" t="str">
        <f>IF(ISERROR(VLOOKUP(A33,#REF!,2,0)),"N/A",((VLOOKUP(A33,#REF!,2,0))))</f>
        <v>N/A</v>
      </c>
      <c r="C33" s="67">
        <v>3000</v>
      </c>
      <c r="D33" s="67"/>
      <c r="E33" s="67"/>
      <c r="F33" s="67"/>
      <c r="G33" s="80">
        <f>IF(ISERROR(VLOOKUP(A33,'RESULTADOS ACUMULADO 2008'!$A$41:$O$148,3,0)),"0.00",(VLOOKUP(A33,'RESULTADOS ACUMULADO 2008'!$A$41:$O$148,3,0)))</f>
        <v>0</v>
      </c>
      <c r="H33" s="79">
        <f t="shared" si="0"/>
        <v>0</v>
      </c>
      <c r="I33" s="62"/>
      <c r="J33" s="80">
        <f>IF(ISERROR(VLOOKUP(A33,'RESULTADOS ACUMULADO 2008'!$A$41:$O$148,4,0)),"0.00",(VLOOKUP(A33,'RESULTADOS ACUMULADO 2008'!$A$41:$O$148,4,0)))</f>
        <v>0</v>
      </c>
      <c r="K33" s="79">
        <f t="shared" si="1"/>
        <v>0</v>
      </c>
      <c r="L33" s="67"/>
      <c r="M33" s="80">
        <f>IF(ISERROR(VLOOKUP(A33,'RESULTADOS ACUMULADO 2008'!$A$41:$O$148,5,0)),"0.00",(VLOOKUP(A33,'RESULTADOS ACUMULADO 2008'!$A$41:$O$148,5,0)))</f>
        <v>0</v>
      </c>
      <c r="N33" s="79">
        <f t="shared" si="2"/>
        <v>0</v>
      </c>
      <c r="O33" s="67"/>
      <c r="P33" s="78"/>
      <c r="Q33" s="79"/>
      <c r="R33" s="67"/>
      <c r="S33" s="78"/>
      <c r="T33" s="79"/>
      <c r="U33" s="67"/>
      <c r="V33" s="78"/>
      <c r="W33" s="79"/>
      <c r="X33" s="67"/>
      <c r="Y33" s="78"/>
      <c r="Z33" s="79"/>
      <c r="AA33" s="67"/>
      <c r="AB33" s="78"/>
      <c r="AC33" s="79"/>
      <c r="AD33" s="67"/>
      <c r="AE33" s="78"/>
      <c r="AF33" s="79"/>
      <c r="AG33" s="67"/>
      <c r="AH33" s="78"/>
      <c r="AI33" s="79"/>
      <c r="AJ33" s="67"/>
      <c r="AK33" s="78"/>
      <c r="AL33" s="79"/>
      <c r="AM33" s="67"/>
      <c r="AN33" s="78"/>
      <c r="AO33" s="79"/>
      <c r="AP33" s="67"/>
      <c r="AQ33" s="78"/>
      <c r="AR33" s="79"/>
      <c r="AS33" s="67"/>
    </row>
    <row r="34" spans="1:45" s="44" customFormat="1" ht="18" customHeight="1">
      <c r="A34" s="68">
        <v>156</v>
      </c>
      <c r="B34" s="110" t="str">
        <f>IF(ISERROR(VLOOKUP(A34,#REF!,2,0)),"N/A",((VLOOKUP(A34,#REF!,2,0))))</f>
        <v>N/A</v>
      </c>
      <c r="C34" s="67">
        <v>1000</v>
      </c>
      <c r="D34" s="67"/>
      <c r="E34" s="67"/>
      <c r="F34" s="67"/>
      <c r="G34" s="80" t="str">
        <f>IF(ISERROR(VLOOKUP(A34,'RESULTADOS ACUMULADO 2008'!$A$41:$O$148,3,0)),"0.00",(VLOOKUP(A34,'RESULTADOS ACUMULADO 2008'!$A$41:$O$148,3,0)))</f>
        <v>0.00</v>
      </c>
      <c r="H34" s="79">
        <f t="shared" si="0"/>
        <v>0</v>
      </c>
      <c r="I34" s="62"/>
      <c r="J34" s="80" t="str">
        <f>IF(ISERROR(VLOOKUP(A34,'RESULTADOS ACUMULADO 2008'!$A$41:$O$148,4,0)),"0.00",(VLOOKUP(A34,'RESULTADOS ACUMULADO 2008'!$A$41:$O$148,4,0)))</f>
        <v>0.00</v>
      </c>
      <c r="K34" s="79">
        <f t="shared" si="1"/>
        <v>0</v>
      </c>
      <c r="L34" s="67"/>
      <c r="M34" s="80" t="str">
        <f>IF(ISERROR(VLOOKUP(A34,'RESULTADOS ACUMULADO 2008'!$A$41:$O$148,5,0)),"0.00",(VLOOKUP(A34,'RESULTADOS ACUMULADO 2008'!$A$41:$O$148,5,0)))</f>
        <v>0.00</v>
      </c>
      <c r="N34" s="79">
        <f t="shared" si="2"/>
        <v>0</v>
      </c>
      <c r="O34" s="67"/>
      <c r="P34" s="78"/>
      <c r="Q34" s="79"/>
      <c r="R34" s="67"/>
      <c r="S34" s="78"/>
      <c r="T34" s="79"/>
      <c r="U34" s="67"/>
      <c r="V34" s="78"/>
      <c r="W34" s="79"/>
      <c r="X34" s="67"/>
      <c r="Y34" s="78"/>
      <c r="Z34" s="79"/>
      <c r="AA34" s="67"/>
      <c r="AB34" s="78"/>
      <c r="AC34" s="79"/>
      <c r="AD34" s="67"/>
      <c r="AE34" s="78"/>
      <c r="AF34" s="79"/>
      <c r="AG34" s="67"/>
      <c r="AH34" s="78"/>
      <c r="AI34" s="79"/>
      <c r="AJ34" s="67"/>
      <c r="AK34" s="78"/>
      <c r="AL34" s="79"/>
      <c r="AM34" s="67"/>
      <c r="AN34" s="78"/>
      <c r="AO34" s="79"/>
      <c r="AP34" s="67"/>
      <c r="AQ34" s="78"/>
      <c r="AR34" s="79"/>
      <c r="AS34" s="67"/>
    </row>
    <row r="35" spans="1:45" s="44" customFormat="1" ht="18" customHeight="1">
      <c r="A35" s="68">
        <v>162</v>
      </c>
      <c r="B35" s="110" t="str">
        <f>IF(ISERROR(VLOOKUP(A35,#REF!,2,0)),"N/A",((VLOOKUP(A35,#REF!,2,0))))</f>
        <v>N/A</v>
      </c>
      <c r="C35" s="67">
        <v>2000</v>
      </c>
      <c r="D35" s="67"/>
      <c r="E35" s="67"/>
      <c r="F35" s="67"/>
      <c r="G35" s="80">
        <f>IF(ISERROR(VLOOKUP(A35,'RESULTADOS ACUMULADO 2008'!$A$41:$O$148,3,0)),"0.00",(VLOOKUP(A35,'RESULTADOS ACUMULADO 2008'!$A$41:$O$148,3,0)))</f>
        <v>0</v>
      </c>
      <c r="H35" s="79">
        <f t="shared" si="0"/>
        <v>0</v>
      </c>
      <c r="I35" s="67"/>
      <c r="J35" s="80">
        <f>IF(ISERROR(VLOOKUP(A35,'RESULTADOS ACUMULADO 2008'!$A$41:$O$148,4,0)),"0.00",(VLOOKUP(A35,'RESULTADOS ACUMULADO 2008'!$A$41:$O$148,4,0)))</f>
        <v>0</v>
      </c>
      <c r="K35" s="79">
        <f t="shared" si="1"/>
        <v>0</v>
      </c>
      <c r="L35" s="67"/>
      <c r="M35" s="80">
        <f>IF(ISERROR(VLOOKUP(A35,'RESULTADOS ACUMULADO 2008'!$A$41:$O$148,5,0)),"0.00",(VLOOKUP(A35,'RESULTADOS ACUMULADO 2008'!$A$41:$O$148,5,0)))</f>
        <v>0</v>
      </c>
      <c r="N35" s="79">
        <f t="shared" si="2"/>
        <v>0</v>
      </c>
      <c r="O35" s="67"/>
      <c r="P35" s="78"/>
      <c r="Q35" s="79"/>
      <c r="R35" s="67">
        <v>250</v>
      </c>
      <c r="S35" s="78"/>
      <c r="T35" s="79"/>
      <c r="U35" s="67"/>
      <c r="V35" s="78"/>
      <c r="W35" s="79"/>
      <c r="X35" s="67"/>
      <c r="Y35" s="78"/>
      <c r="Z35" s="79"/>
      <c r="AA35" s="67"/>
      <c r="AB35" s="78"/>
      <c r="AC35" s="79"/>
      <c r="AD35" s="67"/>
      <c r="AE35" s="78"/>
      <c r="AF35" s="79"/>
      <c r="AG35" s="67"/>
      <c r="AH35" s="78"/>
      <c r="AI35" s="79"/>
      <c r="AJ35" s="67"/>
      <c r="AK35" s="78"/>
      <c r="AL35" s="79"/>
      <c r="AM35" s="67"/>
      <c r="AN35" s="78"/>
      <c r="AO35" s="79"/>
      <c r="AP35" s="67"/>
      <c r="AQ35" s="78"/>
      <c r="AR35" s="79"/>
      <c r="AS35" s="67">
        <f>SUM(F35:U35)</f>
        <v>250</v>
      </c>
    </row>
    <row r="36" spans="1:45" s="44" customFormat="1" ht="18" customHeight="1">
      <c r="A36" s="68">
        <v>164</v>
      </c>
      <c r="B36" s="110" t="str">
        <f>IF(ISERROR(VLOOKUP(A36,#REF!,2,0)),"N/A",((VLOOKUP(A36,#REF!,2,0))))</f>
        <v>N/A</v>
      </c>
      <c r="C36" s="67"/>
      <c r="D36" s="67"/>
      <c r="E36" s="67"/>
      <c r="F36" s="67"/>
      <c r="G36" s="80">
        <f>IF(ISERROR(VLOOKUP(A36,'RESULTADOS ACUMULADO 2008'!$A$41:$O$148,3,0)),"0.00",(VLOOKUP(A36,'RESULTADOS ACUMULADO 2008'!$A$41:$O$148,3,0)))</f>
        <v>0</v>
      </c>
      <c r="H36" s="79">
        <f t="shared" si="0"/>
        <v>0</v>
      </c>
      <c r="I36" s="62"/>
      <c r="J36" s="80">
        <f>IF(ISERROR(VLOOKUP(A36,'RESULTADOS ACUMULADO 2008'!$A$41:$O$148,4,0)),"0.00",(VLOOKUP(A36,'RESULTADOS ACUMULADO 2008'!$A$41:$O$148,4,0)))</f>
        <v>0</v>
      </c>
      <c r="K36" s="79">
        <f t="shared" si="1"/>
        <v>0</v>
      </c>
      <c r="L36" s="67"/>
      <c r="M36" s="80">
        <f>IF(ISERROR(VLOOKUP(A36,'RESULTADOS ACUMULADO 2008'!$A$41:$O$148,5,0)),"0.00",(VLOOKUP(A36,'RESULTADOS ACUMULADO 2008'!$A$41:$O$148,5,0)))</f>
        <v>0</v>
      </c>
      <c r="N36" s="79">
        <f t="shared" si="2"/>
        <v>0</v>
      </c>
      <c r="O36" s="67"/>
      <c r="P36" s="78"/>
      <c r="Q36" s="79"/>
      <c r="R36" s="67"/>
      <c r="S36" s="78"/>
      <c r="T36" s="79"/>
      <c r="U36" s="67">
        <v>3650</v>
      </c>
      <c r="V36" s="78"/>
      <c r="W36" s="79"/>
      <c r="X36" s="67"/>
      <c r="Y36" s="78"/>
      <c r="Z36" s="79"/>
      <c r="AA36" s="67"/>
      <c r="AB36" s="78"/>
      <c r="AC36" s="79"/>
      <c r="AD36" s="67"/>
      <c r="AE36" s="78"/>
      <c r="AF36" s="79"/>
      <c r="AG36" s="67"/>
      <c r="AH36" s="78"/>
      <c r="AI36" s="79"/>
      <c r="AJ36" s="67"/>
      <c r="AK36" s="78"/>
      <c r="AL36" s="79"/>
      <c r="AM36" s="67"/>
      <c r="AN36" s="78"/>
      <c r="AO36" s="79"/>
      <c r="AP36" s="67"/>
      <c r="AQ36" s="78"/>
      <c r="AR36" s="79"/>
      <c r="AS36" s="67">
        <f>SUM(F36:U36)</f>
        <v>3650</v>
      </c>
    </row>
    <row r="37" spans="1:45" s="44" customFormat="1" ht="18" customHeight="1">
      <c r="A37" s="68">
        <v>165</v>
      </c>
      <c r="B37" s="110" t="str">
        <f>IF(ISERROR(VLOOKUP(A37,#REF!,2,0)),"N/A",((VLOOKUP(A37,#REF!,2,0))))</f>
        <v>N/A</v>
      </c>
      <c r="C37" s="67"/>
      <c r="D37" s="67"/>
      <c r="E37" s="67"/>
      <c r="F37" s="67"/>
      <c r="G37" s="80">
        <f>IF(ISERROR(VLOOKUP(A37,'RESULTADOS ACUMULADO 2008'!$A$41:$O$148,3,0)),"0.00",(VLOOKUP(A37,'RESULTADOS ACUMULADO 2008'!$A$41:$O$148,3,0)))</f>
        <v>0</v>
      </c>
      <c r="H37" s="79">
        <f t="shared" si="0"/>
        <v>0</v>
      </c>
      <c r="I37" s="67"/>
      <c r="J37" s="80">
        <f>IF(ISERROR(VLOOKUP(A37,'RESULTADOS ACUMULADO 2008'!$A$41:$O$148,4,0)),"0.00",(VLOOKUP(A37,'RESULTADOS ACUMULADO 2008'!$A$41:$O$148,4,0)))</f>
        <v>0</v>
      </c>
      <c r="K37" s="79">
        <f t="shared" si="1"/>
        <v>0</v>
      </c>
      <c r="L37" s="67"/>
      <c r="M37" s="80">
        <f>IF(ISERROR(VLOOKUP(A37,'RESULTADOS ACUMULADO 2008'!$A$41:$O$148,5,0)),"0.00",(VLOOKUP(A37,'RESULTADOS ACUMULADO 2008'!$A$41:$O$148,5,0)))</f>
        <v>0</v>
      </c>
      <c r="N37" s="79">
        <f t="shared" si="2"/>
        <v>0</v>
      </c>
      <c r="O37" s="67">
        <v>300</v>
      </c>
      <c r="P37" s="78"/>
      <c r="Q37" s="79"/>
      <c r="R37" s="67"/>
      <c r="S37" s="78"/>
      <c r="T37" s="79"/>
      <c r="U37" s="67"/>
      <c r="V37" s="78"/>
      <c r="W37" s="79"/>
      <c r="X37" s="67"/>
      <c r="Y37" s="78"/>
      <c r="Z37" s="79"/>
      <c r="AA37" s="67"/>
      <c r="AB37" s="78"/>
      <c r="AC37" s="79"/>
      <c r="AD37" s="67"/>
      <c r="AE37" s="78"/>
      <c r="AF37" s="79"/>
      <c r="AG37" s="67"/>
      <c r="AH37" s="78"/>
      <c r="AI37" s="79"/>
      <c r="AJ37" s="67"/>
      <c r="AK37" s="78"/>
      <c r="AL37" s="79"/>
      <c r="AM37" s="67"/>
      <c r="AN37" s="78"/>
      <c r="AO37" s="79"/>
      <c r="AP37" s="67"/>
      <c r="AQ37" s="78"/>
      <c r="AR37" s="79"/>
      <c r="AS37" s="67">
        <f>SUM(F37:U37)</f>
        <v>300</v>
      </c>
    </row>
    <row r="38" spans="1:45" s="44" customFormat="1" ht="18" customHeight="1">
      <c r="A38" s="68">
        <v>166</v>
      </c>
      <c r="B38" s="110" t="str">
        <f>IF(ISERROR(VLOOKUP(A38,#REF!,2,0)),"N/A",((VLOOKUP(A38,#REF!,2,0))))</f>
        <v>N/A</v>
      </c>
      <c r="C38" s="67"/>
      <c r="D38" s="67"/>
      <c r="E38" s="67"/>
      <c r="F38" s="67"/>
      <c r="G38" s="80" t="str">
        <f>IF(ISERROR(VLOOKUP(A38,'RESULTADOS ACUMULADO 2008'!$A$41:$O$148,3,0)),"0.00",(VLOOKUP(A38,'RESULTADOS ACUMULADO 2008'!$A$41:$O$148,3,0)))</f>
        <v>0.00</v>
      </c>
      <c r="H38" s="79">
        <f t="shared" si="0"/>
        <v>0</v>
      </c>
      <c r="I38" s="67"/>
      <c r="J38" s="80" t="str">
        <f>IF(ISERROR(VLOOKUP(A38,'RESULTADOS ACUMULADO 2008'!$A$41:$O$148,4,0)),"0.00",(VLOOKUP(A38,'RESULTADOS ACUMULADO 2008'!$A$41:$O$148,4,0)))</f>
        <v>0.00</v>
      </c>
      <c r="K38" s="79">
        <f t="shared" si="1"/>
        <v>0</v>
      </c>
      <c r="L38" s="67"/>
      <c r="M38" s="80" t="str">
        <f>IF(ISERROR(VLOOKUP(A38,'RESULTADOS ACUMULADO 2008'!$A$41:$O$148,5,0)),"0.00",(VLOOKUP(A38,'RESULTADOS ACUMULADO 2008'!$A$41:$O$148,5,0)))</f>
        <v>0.00</v>
      </c>
      <c r="N38" s="79">
        <f t="shared" si="2"/>
        <v>0</v>
      </c>
      <c r="O38" s="67"/>
      <c r="P38" s="78"/>
      <c r="Q38" s="79"/>
      <c r="R38" s="67"/>
      <c r="S38" s="78"/>
      <c r="T38" s="79"/>
      <c r="U38" s="67"/>
      <c r="V38" s="78"/>
      <c r="W38" s="79"/>
      <c r="X38" s="67"/>
      <c r="Y38" s="78"/>
      <c r="Z38" s="79"/>
      <c r="AA38" s="67"/>
      <c r="AB38" s="78"/>
      <c r="AC38" s="79"/>
      <c r="AD38" s="67"/>
      <c r="AE38" s="78"/>
      <c r="AF38" s="79"/>
      <c r="AG38" s="67"/>
      <c r="AH38" s="78"/>
      <c r="AI38" s="79"/>
      <c r="AJ38" s="67"/>
      <c r="AK38" s="78"/>
      <c r="AL38" s="79"/>
      <c r="AM38" s="67"/>
      <c r="AN38" s="78"/>
      <c r="AO38" s="79"/>
      <c r="AP38" s="67"/>
      <c r="AQ38" s="78"/>
      <c r="AR38" s="79"/>
      <c r="AS38" s="67"/>
    </row>
    <row r="39" spans="1:45" s="44" customFormat="1" ht="18" customHeight="1">
      <c r="A39" s="68">
        <v>168</v>
      </c>
      <c r="B39" s="110" t="str">
        <f>IF(ISERROR(VLOOKUP(A39,#REF!,2,0)),"N/A",((VLOOKUP(A39,#REF!,2,0))))</f>
        <v>N/A</v>
      </c>
      <c r="C39" s="67">
        <v>1500</v>
      </c>
      <c r="D39" s="67"/>
      <c r="E39" s="67"/>
      <c r="F39" s="67"/>
      <c r="G39" s="80">
        <f>IF(ISERROR(VLOOKUP(A39,'RESULTADOS ACUMULADO 2008'!$A$41:$O$148,3,0)),"0.00",(VLOOKUP(A39,'RESULTADOS ACUMULADO 2008'!$A$41:$O$148,3,0)))</f>
        <v>0</v>
      </c>
      <c r="H39" s="79">
        <f t="shared" si="0"/>
        <v>0</v>
      </c>
      <c r="I39" s="67"/>
      <c r="J39" s="80">
        <f>IF(ISERROR(VLOOKUP(A39,'RESULTADOS ACUMULADO 2008'!$A$41:$O$148,4,0)),"0.00",(VLOOKUP(A39,'RESULTADOS ACUMULADO 2008'!$A$41:$O$148,4,0)))</f>
        <v>0</v>
      </c>
      <c r="K39" s="79">
        <f t="shared" si="1"/>
        <v>0</v>
      </c>
      <c r="L39" s="67"/>
      <c r="M39" s="80">
        <f>IF(ISERROR(VLOOKUP(A39,'RESULTADOS ACUMULADO 2008'!$A$41:$O$148,5,0)),"0.00",(VLOOKUP(A39,'RESULTADOS ACUMULADO 2008'!$A$41:$O$148,5,0)))</f>
        <v>0</v>
      </c>
      <c r="N39" s="79">
        <f t="shared" si="2"/>
        <v>0</v>
      </c>
      <c r="O39" s="67"/>
      <c r="P39" s="78"/>
      <c r="Q39" s="79"/>
      <c r="R39" s="67"/>
      <c r="S39" s="78"/>
      <c r="T39" s="79"/>
      <c r="U39" s="67">
        <v>1555</v>
      </c>
      <c r="V39" s="78"/>
      <c r="W39" s="79"/>
      <c r="X39" s="67"/>
      <c r="Y39" s="78"/>
      <c r="Z39" s="79"/>
      <c r="AA39" s="67"/>
      <c r="AB39" s="78"/>
      <c r="AC39" s="79"/>
      <c r="AD39" s="67"/>
      <c r="AE39" s="78"/>
      <c r="AF39" s="79"/>
      <c r="AG39" s="67"/>
      <c r="AH39" s="78"/>
      <c r="AI39" s="79"/>
      <c r="AJ39" s="67"/>
      <c r="AK39" s="78"/>
      <c r="AL39" s="79"/>
      <c r="AM39" s="67"/>
      <c r="AN39" s="78"/>
      <c r="AO39" s="79"/>
      <c r="AP39" s="67"/>
      <c r="AQ39" s="78"/>
      <c r="AR39" s="79"/>
      <c r="AS39" s="67">
        <f>SUM(F39:U39)</f>
        <v>1555</v>
      </c>
    </row>
    <row r="40" spans="1:45" s="44" customFormat="1" ht="18" customHeight="1">
      <c r="A40" s="68">
        <v>169</v>
      </c>
      <c r="B40" s="110" t="str">
        <f>IF(ISERROR(VLOOKUP(A40,#REF!,2,0)),"N/A",((VLOOKUP(A40,#REF!,2,0))))</f>
        <v>N/A</v>
      </c>
      <c r="C40" s="67"/>
      <c r="D40" s="67"/>
      <c r="E40" s="67"/>
      <c r="F40" s="67"/>
      <c r="G40" s="80" t="str">
        <f>IF(ISERROR(VLOOKUP(A40,'RESULTADOS ACUMULADO 2008'!$A$41:$O$148,3,0)),"0.00",(VLOOKUP(A40,'RESULTADOS ACUMULADO 2008'!$A$41:$O$148,3,0)))</f>
        <v>0.00</v>
      </c>
      <c r="H40" s="79">
        <f t="shared" si="0"/>
        <v>0</v>
      </c>
      <c r="I40" s="67"/>
      <c r="J40" s="80" t="str">
        <f>IF(ISERROR(VLOOKUP(A40,'RESULTADOS ACUMULADO 2008'!$A$41:$O$148,4,0)),"0.00",(VLOOKUP(A40,'RESULTADOS ACUMULADO 2008'!$A$41:$O$148,4,0)))</f>
        <v>0.00</v>
      </c>
      <c r="K40" s="79">
        <f t="shared" si="1"/>
        <v>0</v>
      </c>
      <c r="L40" s="67"/>
      <c r="M40" s="80" t="str">
        <f>IF(ISERROR(VLOOKUP(A40,'RESULTADOS ACUMULADO 2008'!$A$41:$O$148,5,0)),"0.00",(VLOOKUP(A40,'RESULTADOS ACUMULADO 2008'!$A$41:$O$148,5,0)))</f>
        <v>0.00</v>
      </c>
      <c r="N40" s="79">
        <f t="shared" si="2"/>
        <v>0</v>
      </c>
      <c r="O40" s="67"/>
      <c r="P40" s="78"/>
      <c r="Q40" s="79"/>
      <c r="R40" s="67"/>
      <c r="S40" s="78"/>
      <c r="T40" s="79"/>
      <c r="U40" s="67"/>
      <c r="V40" s="78"/>
      <c r="W40" s="79"/>
      <c r="X40" s="67"/>
      <c r="Y40" s="78"/>
      <c r="Z40" s="79"/>
      <c r="AA40" s="67"/>
      <c r="AB40" s="78"/>
      <c r="AC40" s="79"/>
      <c r="AD40" s="67"/>
      <c r="AE40" s="78"/>
      <c r="AF40" s="79"/>
      <c r="AG40" s="67"/>
      <c r="AH40" s="78"/>
      <c r="AI40" s="79"/>
      <c r="AJ40" s="67"/>
      <c r="AK40" s="78"/>
      <c r="AL40" s="79"/>
      <c r="AM40" s="67"/>
      <c r="AN40" s="78"/>
      <c r="AO40" s="79"/>
      <c r="AP40" s="67"/>
      <c r="AQ40" s="78"/>
      <c r="AR40" s="79"/>
      <c r="AS40" s="67"/>
    </row>
    <row r="41" spans="1:45" s="44" customFormat="1" ht="18" customHeight="1">
      <c r="A41" s="68">
        <v>173</v>
      </c>
      <c r="B41" s="110" t="str">
        <f>IF(ISERROR(VLOOKUP(A41,#REF!,2,0)),"N/A",((VLOOKUP(A41,#REF!,2,0))))</f>
        <v>N/A</v>
      </c>
      <c r="C41" s="67"/>
      <c r="D41" s="67"/>
      <c r="E41" s="67"/>
      <c r="F41" s="67"/>
      <c r="G41" s="80" t="str">
        <f>IF(ISERROR(VLOOKUP(A41,'RESULTADOS ACUMULADO 2008'!$A$41:$O$148,3,0)),"0.00",(VLOOKUP(A41,'RESULTADOS ACUMULADO 2008'!$A$41:$O$148,3,0)))</f>
        <v>0.00</v>
      </c>
      <c r="H41" s="79">
        <f t="shared" si="0"/>
        <v>0</v>
      </c>
      <c r="I41" s="67"/>
      <c r="J41" s="80" t="str">
        <f>IF(ISERROR(VLOOKUP(A41,'RESULTADOS ACUMULADO 2008'!$A$41:$O$148,4,0)),"0.00",(VLOOKUP(A41,'RESULTADOS ACUMULADO 2008'!$A$41:$O$148,4,0)))</f>
        <v>0.00</v>
      </c>
      <c r="K41" s="79">
        <f t="shared" si="1"/>
        <v>0</v>
      </c>
      <c r="L41" s="67"/>
      <c r="M41" s="80" t="str">
        <f>IF(ISERROR(VLOOKUP(A41,'RESULTADOS ACUMULADO 2008'!$A$41:$O$148,5,0)),"0.00",(VLOOKUP(A41,'RESULTADOS ACUMULADO 2008'!$A$41:$O$148,5,0)))</f>
        <v>0.00</v>
      </c>
      <c r="N41" s="79">
        <f t="shared" si="2"/>
        <v>0</v>
      </c>
      <c r="O41" s="67"/>
      <c r="P41" s="78"/>
      <c r="Q41" s="79"/>
      <c r="R41" s="67"/>
      <c r="S41" s="78"/>
      <c r="T41" s="79"/>
      <c r="U41" s="67"/>
      <c r="V41" s="78"/>
      <c r="W41" s="79"/>
      <c r="X41" s="67"/>
      <c r="Y41" s="78"/>
      <c r="Z41" s="79"/>
      <c r="AA41" s="67"/>
      <c r="AB41" s="78"/>
      <c r="AC41" s="79"/>
      <c r="AD41" s="67"/>
      <c r="AE41" s="78"/>
      <c r="AF41" s="79"/>
      <c r="AG41" s="67"/>
      <c r="AH41" s="78"/>
      <c r="AI41" s="79"/>
      <c r="AJ41" s="67"/>
      <c r="AK41" s="78"/>
      <c r="AL41" s="79"/>
      <c r="AM41" s="67"/>
      <c r="AN41" s="78"/>
      <c r="AO41" s="79"/>
      <c r="AP41" s="67"/>
      <c r="AQ41" s="78"/>
      <c r="AR41" s="79"/>
      <c r="AS41" s="67"/>
    </row>
    <row r="42" spans="1:45" s="44" customFormat="1" ht="18" customHeight="1">
      <c r="A42" s="68">
        <v>174</v>
      </c>
      <c r="B42" s="110" t="str">
        <f>IF(ISERROR(VLOOKUP(A42,#REF!,2,0)),"N/A",((VLOOKUP(A42,#REF!,2,0))))</f>
        <v>N/A</v>
      </c>
      <c r="C42" s="67">
        <v>5000</v>
      </c>
      <c r="D42" s="67"/>
      <c r="E42" s="67"/>
      <c r="F42" s="67"/>
      <c r="G42" s="80">
        <f>IF(ISERROR(VLOOKUP(A42,'RESULTADOS ACUMULADO 2008'!$A$41:$O$148,3,0)),"0.00",(VLOOKUP(A42,'RESULTADOS ACUMULADO 2008'!$A$41:$O$148,3,0)))</f>
        <v>0</v>
      </c>
      <c r="H42" s="79">
        <f t="shared" si="0"/>
        <v>0</v>
      </c>
      <c r="I42" s="67"/>
      <c r="J42" s="80">
        <f>IF(ISERROR(VLOOKUP(A42,'RESULTADOS ACUMULADO 2008'!$A$41:$O$148,4,0)),"0.00",(VLOOKUP(A42,'RESULTADOS ACUMULADO 2008'!$A$41:$O$148,4,0)))</f>
        <v>0</v>
      </c>
      <c r="K42" s="79">
        <f t="shared" si="1"/>
        <v>0</v>
      </c>
      <c r="L42" s="67"/>
      <c r="M42" s="80">
        <f>IF(ISERROR(VLOOKUP(A42,'RESULTADOS ACUMULADO 2008'!$A$41:$O$148,5,0)),"0.00",(VLOOKUP(A42,'RESULTADOS ACUMULADO 2008'!$A$41:$O$148,5,0)))</f>
        <v>0</v>
      </c>
      <c r="N42" s="79">
        <f t="shared" si="2"/>
        <v>0</v>
      </c>
      <c r="O42" s="67"/>
      <c r="P42" s="78"/>
      <c r="Q42" s="79"/>
      <c r="R42" s="67"/>
      <c r="S42" s="78"/>
      <c r="T42" s="79"/>
      <c r="U42" s="67"/>
      <c r="V42" s="78"/>
      <c r="W42" s="79"/>
      <c r="X42" s="67"/>
      <c r="Y42" s="78"/>
      <c r="Z42" s="79"/>
      <c r="AA42" s="67"/>
      <c r="AB42" s="78"/>
      <c r="AC42" s="79"/>
      <c r="AD42" s="67"/>
      <c r="AE42" s="78"/>
      <c r="AF42" s="79"/>
      <c r="AG42" s="67"/>
      <c r="AH42" s="78"/>
      <c r="AI42" s="79"/>
      <c r="AJ42" s="67"/>
      <c r="AK42" s="78"/>
      <c r="AL42" s="79"/>
      <c r="AM42" s="67"/>
      <c r="AN42" s="78"/>
      <c r="AO42" s="79"/>
      <c r="AP42" s="67"/>
      <c r="AQ42" s="78"/>
      <c r="AR42" s="79"/>
      <c r="AS42" s="67"/>
    </row>
    <row r="43" spans="1:45" s="44" customFormat="1" ht="18" customHeight="1">
      <c r="A43" s="68">
        <v>176</v>
      </c>
      <c r="B43" s="110" t="str">
        <f>IF(ISERROR(VLOOKUP(A43,#REF!,2,0)),"N/A",((VLOOKUP(A43,#REF!,2,0))))</f>
        <v>N/A</v>
      </c>
      <c r="C43" s="67"/>
      <c r="D43" s="67"/>
      <c r="E43" s="67"/>
      <c r="F43" s="67"/>
      <c r="G43" s="80">
        <f>IF(ISERROR(VLOOKUP(A43,'RESULTADOS ACUMULADO 2008'!$A$41:$O$148,3,0)),"0.00",(VLOOKUP(A43,'RESULTADOS ACUMULADO 2008'!$A$41:$O$148,3,0)))</f>
        <v>0</v>
      </c>
      <c r="H43" s="79">
        <f t="shared" si="0"/>
        <v>0</v>
      </c>
      <c r="I43" s="67"/>
      <c r="J43" s="80">
        <f>IF(ISERROR(VLOOKUP(A43,'RESULTADOS ACUMULADO 2008'!$A$41:$O$148,4,0)),"0.00",(VLOOKUP(A43,'RESULTADOS ACUMULADO 2008'!$A$41:$O$148,4,0)))</f>
        <v>0</v>
      </c>
      <c r="K43" s="79">
        <f t="shared" si="1"/>
        <v>0</v>
      </c>
      <c r="L43" s="67"/>
      <c r="M43" s="80">
        <f>IF(ISERROR(VLOOKUP(A43,'RESULTADOS ACUMULADO 2008'!$A$41:$O$148,5,0)),"0.00",(VLOOKUP(A43,'RESULTADOS ACUMULADO 2008'!$A$41:$O$148,5,0)))</f>
        <v>0</v>
      </c>
      <c r="N43" s="79">
        <f t="shared" si="2"/>
        <v>0</v>
      </c>
      <c r="O43" s="67"/>
      <c r="P43" s="78"/>
      <c r="Q43" s="79"/>
      <c r="R43" s="67"/>
      <c r="S43" s="78"/>
      <c r="T43" s="79"/>
      <c r="U43" s="67"/>
      <c r="V43" s="78"/>
      <c r="W43" s="79"/>
      <c r="X43" s="67"/>
      <c r="Y43" s="78"/>
      <c r="Z43" s="79"/>
      <c r="AA43" s="67"/>
      <c r="AB43" s="78"/>
      <c r="AC43" s="79"/>
      <c r="AD43" s="67"/>
      <c r="AE43" s="78"/>
      <c r="AF43" s="79"/>
      <c r="AG43" s="67"/>
      <c r="AH43" s="78"/>
      <c r="AI43" s="79"/>
      <c r="AJ43" s="67"/>
      <c r="AK43" s="78"/>
      <c r="AL43" s="79"/>
      <c r="AM43" s="67"/>
      <c r="AN43" s="78"/>
      <c r="AO43" s="79"/>
      <c r="AP43" s="67"/>
      <c r="AQ43" s="78"/>
      <c r="AR43" s="79"/>
      <c r="AS43" s="67"/>
    </row>
    <row r="44" spans="1:45" s="44" customFormat="1" ht="18" customHeight="1">
      <c r="A44" s="68">
        <v>182</v>
      </c>
      <c r="B44" s="110" t="str">
        <f>IF(ISERROR(VLOOKUP(A44,#REF!,2,0)),"N/A",((VLOOKUP(A44,#REF!,2,0))))</f>
        <v>N/A</v>
      </c>
      <c r="C44" s="67">
        <v>3000</v>
      </c>
      <c r="D44" s="67"/>
      <c r="E44" s="67"/>
      <c r="F44" s="67"/>
      <c r="G44" s="80">
        <f>IF(ISERROR(VLOOKUP(A44,'RESULTADOS ACUMULADO 2008'!$A$41:$O$148,3,0)),"0.00",(VLOOKUP(A44,'RESULTADOS ACUMULADO 2008'!$A$41:$O$148,3,0)))</f>
        <v>0</v>
      </c>
      <c r="H44" s="79">
        <f t="shared" si="0"/>
        <v>0</v>
      </c>
      <c r="I44" s="67"/>
      <c r="J44" s="80">
        <f>IF(ISERROR(VLOOKUP(A44,'RESULTADOS ACUMULADO 2008'!$A$41:$O$148,4,0)),"0.00",(VLOOKUP(A44,'RESULTADOS ACUMULADO 2008'!$A$41:$O$148,4,0)))</f>
        <v>0</v>
      </c>
      <c r="K44" s="79">
        <f t="shared" si="1"/>
        <v>0</v>
      </c>
      <c r="L44" s="67"/>
      <c r="M44" s="80">
        <f>IF(ISERROR(VLOOKUP(A44,'RESULTADOS ACUMULADO 2008'!$A$41:$O$148,5,0)),"0.00",(VLOOKUP(A44,'RESULTADOS ACUMULADO 2008'!$A$41:$O$148,5,0)))</f>
        <v>0</v>
      </c>
      <c r="N44" s="79">
        <f t="shared" si="2"/>
        <v>0</v>
      </c>
      <c r="O44" s="67"/>
      <c r="P44" s="78"/>
      <c r="Q44" s="79"/>
      <c r="R44" s="67">
        <v>775</v>
      </c>
      <c r="S44" s="78"/>
      <c r="T44" s="79"/>
      <c r="U44" s="67"/>
      <c r="V44" s="78"/>
      <c r="W44" s="79"/>
      <c r="X44" s="67"/>
      <c r="Y44" s="78"/>
      <c r="Z44" s="79"/>
      <c r="AA44" s="67"/>
      <c r="AB44" s="78"/>
      <c r="AC44" s="79"/>
      <c r="AD44" s="67"/>
      <c r="AE44" s="78"/>
      <c r="AF44" s="79"/>
      <c r="AG44" s="67"/>
      <c r="AH44" s="78"/>
      <c r="AI44" s="79"/>
      <c r="AJ44" s="67"/>
      <c r="AK44" s="78"/>
      <c r="AL44" s="79"/>
      <c r="AM44" s="67"/>
      <c r="AN44" s="78"/>
      <c r="AO44" s="79"/>
      <c r="AP44" s="67"/>
      <c r="AQ44" s="78"/>
      <c r="AR44" s="79"/>
      <c r="AS44" s="67">
        <f>SUM(F44:U44)</f>
        <v>775</v>
      </c>
    </row>
    <row r="45" spans="1:45" s="44" customFormat="1" ht="18" customHeight="1">
      <c r="A45" s="68">
        <v>183</v>
      </c>
      <c r="B45" s="110" t="str">
        <f>IF(ISERROR(VLOOKUP(A45,#REF!,2,0)),"N/A",((VLOOKUP(A45,#REF!,2,0))))</f>
        <v>N/A</v>
      </c>
      <c r="C45" s="67"/>
      <c r="D45" s="67"/>
      <c r="E45" s="67"/>
      <c r="F45" s="67"/>
      <c r="G45" s="80" t="str">
        <f>IF(ISERROR(VLOOKUP(A45,'RESULTADOS ACUMULADO 2008'!$A$41:$O$148,3,0)),"0.00",(VLOOKUP(A45,'RESULTADOS ACUMULADO 2008'!$A$41:$O$148,3,0)))</f>
        <v>0.00</v>
      </c>
      <c r="H45" s="79">
        <f t="shared" si="0"/>
        <v>0</v>
      </c>
      <c r="I45" s="67"/>
      <c r="J45" s="80" t="str">
        <f>IF(ISERROR(VLOOKUP(A45,'RESULTADOS ACUMULADO 2008'!$A$41:$O$148,4,0)),"0.00",(VLOOKUP(A45,'RESULTADOS ACUMULADO 2008'!$A$41:$O$148,4,0)))</f>
        <v>0.00</v>
      </c>
      <c r="K45" s="79">
        <f t="shared" si="1"/>
        <v>0</v>
      </c>
      <c r="L45" s="67"/>
      <c r="M45" s="80" t="str">
        <f>IF(ISERROR(VLOOKUP(A45,'RESULTADOS ACUMULADO 2008'!$A$41:$O$148,5,0)),"0.00",(VLOOKUP(A45,'RESULTADOS ACUMULADO 2008'!$A$41:$O$148,5,0)))</f>
        <v>0.00</v>
      </c>
      <c r="N45" s="79">
        <f t="shared" si="2"/>
        <v>0</v>
      </c>
      <c r="O45" s="67"/>
      <c r="P45" s="78"/>
      <c r="Q45" s="79"/>
      <c r="R45" s="67"/>
      <c r="S45" s="78"/>
      <c r="T45" s="79"/>
      <c r="U45" s="67"/>
      <c r="V45" s="78"/>
      <c r="W45" s="79"/>
      <c r="X45" s="67"/>
      <c r="Y45" s="78"/>
      <c r="Z45" s="79"/>
      <c r="AA45" s="67"/>
      <c r="AB45" s="78"/>
      <c r="AC45" s="79"/>
      <c r="AD45" s="67"/>
      <c r="AE45" s="78"/>
      <c r="AF45" s="79"/>
      <c r="AG45" s="67"/>
      <c r="AH45" s="78"/>
      <c r="AI45" s="79"/>
      <c r="AJ45" s="67"/>
      <c r="AK45" s="78"/>
      <c r="AL45" s="79"/>
      <c r="AM45" s="67"/>
      <c r="AN45" s="78"/>
      <c r="AO45" s="79"/>
      <c r="AP45" s="67"/>
      <c r="AQ45" s="78"/>
      <c r="AR45" s="79"/>
      <c r="AS45" s="67"/>
    </row>
    <row r="46" spans="1:45" s="44" customFormat="1" ht="18" customHeight="1">
      <c r="A46" s="68">
        <v>184</v>
      </c>
      <c r="B46" s="110" t="str">
        <f>IF(ISERROR(VLOOKUP(A46,#REF!,2,0)),"N/A",((VLOOKUP(A46,#REF!,2,0))))</f>
        <v>N/A</v>
      </c>
      <c r="C46" s="67">
        <v>2000</v>
      </c>
      <c r="D46" s="67"/>
      <c r="E46" s="67"/>
      <c r="F46" s="67"/>
      <c r="G46" s="80" t="str">
        <f>IF(ISERROR(VLOOKUP(A46,'RESULTADOS ACUMULADO 2008'!$A$41:$O$148,3,0)),"0.00",(VLOOKUP(A46,'RESULTADOS ACUMULADO 2008'!$A$41:$O$148,3,0)))</f>
        <v>0.00</v>
      </c>
      <c r="H46" s="79">
        <f t="shared" si="0"/>
        <v>0</v>
      </c>
      <c r="I46" s="67"/>
      <c r="J46" s="80" t="str">
        <f>IF(ISERROR(VLOOKUP(A46,'RESULTADOS ACUMULADO 2008'!$A$41:$O$148,4,0)),"0.00",(VLOOKUP(A46,'RESULTADOS ACUMULADO 2008'!$A$41:$O$148,4,0)))</f>
        <v>0.00</v>
      </c>
      <c r="K46" s="79">
        <f t="shared" si="1"/>
        <v>0</v>
      </c>
      <c r="L46" s="67"/>
      <c r="M46" s="80" t="str">
        <f>IF(ISERROR(VLOOKUP(A46,'RESULTADOS ACUMULADO 2008'!$A$41:$O$148,5,0)),"0.00",(VLOOKUP(A46,'RESULTADOS ACUMULADO 2008'!$A$41:$O$148,5,0)))</f>
        <v>0.00</v>
      </c>
      <c r="N46" s="79">
        <f t="shared" si="2"/>
        <v>0</v>
      </c>
      <c r="O46" s="67"/>
      <c r="P46" s="78"/>
      <c r="Q46" s="79"/>
      <c r="R46" s="67"/>
      <c r="S46" s="78"/>
      <c r="T46" s="79"/>
      <c r="U46" s="67"/>
      <c r="V46" s="78"/>
      <c r="W46" s="79"/>
      <c r="X46" s="67"/>
      <c r="Y46" s="78"/>
      <c r="Z46" s="79"/>
      <c r="AA46" s="67"/>
      <c r="AB46" s="78"/>
      <c r="AC46" s="79"/>
      <c r="AD46" s="67"/>
      <c r="AE46" s="78"/>
      <c r="AF46" s="79"/>
      <c r="AG46" s="67"/>
      <c r="AH46" s="78"/>
      <c r="AI46" s="79"/>
      <c r="AJ46" s="67"/>
      <c r="AK46" s="78"/>
      <c r="AL46" s="79"/>
      <c r="AM46" s="67"/>
      <c r="AN46" s="78"/>
      <c r="AO46" s="79"/>
      <c r="AP46" s="67"/>
      <c r="AQ46" s="78"/>
      <c r="AR46" s="79"/>
      <c r="AS46" s="67"/>
    </row>
    <row r="47" spans="1:45" s="44" customFormat="1" ht="18" customHeight="1">
      <c r="A47" s="68">
        <v>185</v>
      </c>
      <c r="B47" s="110" t="str">
        <f>IF(ISERROR(VLOOKUP(A47,#REF!,2,0)),"N/A",((VLOOKUP(A47,#REF!,2,0))))</f>
        <v>N/A</v>
      </c>
      <c r="C47" s="67">
        <v>7000</v>
      </c>
      <c r="D47" s="67"/>
      <c r="E47" s="67"/>
      <c r="F47" s="67"/>
      <c r="G47" s="80">
        <f>IF(ISERROR(VLOOKUP(A47,'RESULTADOS ACUMULADO 2008'!$A$41:$O$148,3,0)),"0.00",(VLOOKUP(A47,'RESULTADOS ACUMULADO 2008'!$A$41:$O$148,3,0)))</f>
        <v>0</v>
      </c>
      <c r="H47" s="79">
        <f t="shared" si="0"/>
        <v>0</v>
      </c>
      <c r="I47" s="67"/>
      <c r="J47" s="80">
        <f>IF(ISERROR(VLOOKUP(A47,'RESULTADOS ACUMULADO 2008'!$A$41:$O$148,4,0)),"0.00",(VLOOKUP(A47,'RESULTADOS ACUMULADO 2008'!$A$41:$O$148,4,0)))</f>
        <v>0</v>
      </c>
      <c r="K47" s="79">
        <f t="shared" si="1"/>
        <v>0</v>
      </c>
      <c r="L47" s="67">
        <v>1400</v>
      </c>
      <c r="M47" s="80">
        <f>IF(ISERROR(VLOOKUP(A47,'RESULTADOS ACUMULADO 2008'!$A$41:$O$148,5,0)),"0.00",(VLOOKUP(A47,'RESULTADOS ACUMULADO 2008'!$A$41:$O$148,5,0)))</f>
        <v>1400</v>
      </c>
      <c r="N47" s="79">
        <f t="shared" si="2"/>
        <v>0</v>
      </c>
      <c r="O47" s="67"/>
      <c r="P47" s="78"/>
      <c r="Q47" s="79"/>
      <c r="R47" s="67"/>
      <c r="S47" s="78"/>
      <c r="T47" s="79"/>
      <c r="U47" s="67"/>
      <c r="V47" s="78"/>
      <c r="W47" s="79"/>
      <c r="X47" s="67"/>
      <c r="Y47" s="78"/>
      <c r="Z47" s="79"/>
      <c r="AA47" s="67"/>
      <c r="AB47" s="78"/>
      <c r="AC47" s="79"/>
      <c r="AD47" s="67"/>
      <c r="AE47" s="78"/>
      <c r="AF47" s="79"/>
      <c r="AG47" s="67"/>
      <c r="AH47" s="78"/>
      <c r="AI47" s="79"/>
      <c r="AJ47" s="67"/>
      <c r="AK47" s="78"/>
      <c r="AL47" s="79"/>
      <c r="AM47" s="67"/>
      <c r="AN47" s="78"/>
      <c r="AO47" s="79"/>
      <c r="AP47" s="67"/>
      <c r="AQ47" s="78"/>
      <c r="AR47" s="79"/>
      <c r="AS47" s="67">
        <f>SUM(F47:U47)</f>
        <v>2800</v>
      </c>
    </row>
    <row r="48" spans="1:45" s="44" customFormat="1" ht="18" customHeight="1">
      <c r="A48" s="68">
        <v>186</v>
      </c>
      <c r="B48" s="110" t="str">
        <f>IF(ISERROR(VLOOKUP(A48,#REF!,2,0)),"N/A",((VLOOKUP(A48,#REF!,2,0))))</f>
        <v>N/A</v>
      </c>
      <c r="C48" s="67"/>
      <c r="D48" s="67"/>
      <c r="E48" s="67"/>
      <c r="F48" s="67"/>
      <c r="G48" s="80" t="str">
        <f>IF(ISERROR(VLOOKUP(A48,'RESULTADOS ACUMULADO 2008'!$A$41:$O$148,3,0)),"0.00",(VLOOKUP(A48,'RESULTADOS ACUMULADO 2008'!$A$41:$O$148,3,0)))</f>
        <v>0.00</v>
      </c>
      <c r="H48" s="79">
        <f t="shared" si="0"/>
        <v>0</v>
      </c>
      <c r="I48" s="67"/>
      <c r="J48" s="80" t="str">
        <f>IF(ISERROR(VLOOKUP(A48,'RESULTADOS ACUMULADO 2008'!$A$41:$O$148,4,0)),"0.00",(VLOOKUP(A48,'RESULTADOS ACUMULADO 2008'!$A$41:$O$148,4,0)))</f>
        <v>0.00</v>
      </c>
      <c r="K48" s="79">
        <f t="shared" si="1"/>
        <v>0</v>
      </c>
      <c r="L48" s="67"/>
      <c r="M48" s="80" t="str">
        <f>IF(ISERROR(VLOOKUP(A48,'RESULTADOS ACUMULADO 2008'!$A$41:$O$148,5,0)),"0.00",(VLOOKUP(A48,'RESULTADOS ACUMULADO 2008'!$A$41:$O$148,5,0)))</f>
        <v>0.00</v>
      </c>
      <c r="N48" s="79">
        <f t="shared" si="2"/>
        <v>0</v>
      </c>
      <c r="O48" s="67"/>
      <c r="P48" s="78"/>
      <c r="Q48" s="79"/>
      <c r="R48" s="67"/>
      <c r="S48" s="78"/>
      <c r="T48" s="79"/>
      <c r="U48" s="67"/>
      <c r="V48" s="78"/>
      <c r="W48" s="79"/>
      <c r="X48" s="67"/>
      <c r="Y48" s="78"/>
      <c r="Z48" s="79"/>
      <c r="AA48" s="67"/>
      <c r="AB48" s="78"/>
      <c r="AC48" s="79"/>
      <c r="AD48" s="67"/>
      <c r="AE48" s="78"/>
      <c r="AF48" s="79"/>
      <c r="AG48" s="67"/>
      <c r="AH48" s="78"/>
      <c r="AI48" s="79"/>
      <c r="AJ48" s="67"/>
      <c r="AK48" s="78"/>
      <c r="AL48" s="79"/>
      <c r="AM48" s="67"/>
      <c r="AN48" s="78"/>
      <c r="AO48" s="79"/>
      <c r="AP48" s="67"/>
      <c r="AQ48" s="78"/>
      <c r="AR48" s="79"/>
      <c r="AS48" s="67"/>
    </row>
    <row r="49" spans="1:45" s="44" customFormat="1" ht="18" customHeight="1">
      <c r="A49" s="68">
        <v>189</v>
      </c>
      <c r="B49" s="110" t="str">
        <f>IF(ISERROR(VLOOKUP(A49,#REF!,2,0)),"N/A",((VLOOKUP(A49,#REF!,2,0))))</f>
        <v>N/A</v>
      </c>
      <c r="C49" s="67">
        <v>1000</v>
      </c>
      <c r="D49" s="67"/>
      <c r="E49" s="67"/>
      <c r="F49" s="67"/>
      <c r="G49" s="80">
        <f>IF(ISERROR(VLOOKUP(A49,'RESULTADOS ACUMULADO 2008'!$A$41:$O$148,3,0)),"0.00",(VLOOKUP(A49,'RESULTADOS ACUMULADO 2008'!$A$41:$O$148,3,0)))</f>
        <v>0</v>
      </c>
      <c r="H49" s="79">
        <f t="shared" si="0"/>
        <v>0</v>
      </c>
      <c r="I49" s="67"/>
      <c r="J49" s="80">
        <f>IF(ISERROR(VLOOKUP(A49,'RESULTADOS ACUMULADO 2008'!$A$41:$O$148,4,0)),"0.00",(VLOOKUP(A49,'RESULTADOS ACUMULADO 2008'!$A$41:$O$148,4,0)))</f>
        <v>0</v>
      </c>
      <c r="K49" s="79">
        <f t="shared" si="1"/>
        <v>0</v>
      </c>
      <c r="L49" s="67"/>
      <c r="M49" s="80">
        <f>IF(ISERROR(VLOOKUP(A49,'RESULTADOS ACUMULADO 2008'!$A$41:$O$148,5,0)),"0.00",(VLOOKUP(A49,'RESULTADOS ACUMULADO 2008'!$A$41:$O$148,5,0)))</f>
        <v>0</v>
      </c>
      <c r="N49" s="79">
        <f t="shared" si="2"/>
        <v>0</v>
      </c>
      <c r="O49" s="67"/>
      <c r="P49" s="78"/>
      <c r="Q49" s="79"/>
      <c r="R49" s="67"/>
      <c r="S49" s="78"/>
      <c r="T49" s="79"/>
      <c r="U49" s="67"/>
      <c r="V49" s="78"/>
      <c r="W49" s="79"/>
      <c r="X49" s="67"/>
      <c r="Y49" s="78"/>
      <c r="Z49" s="79"/>
      <c r="AA49" s="67"/>
      <c r="AB49" s="78"/>
      <c r="AC49" s="79"/>
      <c r="AD49" s="67"/>
      <c r="AE49" s="78"/>
      <c r="AF49" s="79"/>
      <c r="AG49" s="67"/>
      <c r="AH49" s="78"/>
      <c r="AI49" s="79"/>
      <c r="AJ49" s="67"/>
      <c r="AK49" s="78"/>
      <c r="AL49" s="79"/>
      <c r="AM49" s="67"/>
      <c r="AN49" s="78"/>
      <c r="AO49" s="79"/>
      <c r="AP49" s="67"/>
      <c r="AQ49" s="78"/>
      <c r="AR49" s="79"/>
      <c r="AS49" s="67"/>
    </row>
    <row r="50" spans="1:45" s="44" customFormat="1" ht="18" customHeight="1">
      <c r="A50" s="68">
        <v>191</v>
      </c>
      <c r="B50" s="110" t="str">
        <f>IF(ISERROR(VLOOKUP(A50,#REF!,2,0)),"N/A",((VLOOKUP(A50,#REF!,2,0))))</f>
        <v>N/A</v>
      </c>
      <c r="C50" s="67">
        <v>3000</v>
      </c>
      <c r="D50" s="67"/>
      <c r="E50" s="67"/>
      <c r="F50" s="67">
        <v>957.79</v>
      </c>
      <c r="G50" s="80">
        <f>IF(ISERROR(VLOOKUP(A50,'RESULTADOS ACUMULADO 2008'!$A$41:$O$148,3,0)),"0.00",(VLOOKUP(A50,'RESULTADOS ACUMULADO 2008'!$A$41:$O$148,3,0)))</f>
        <v>957.79</v>
      </c>
      <c r="H50" s="79">
        <f t="shared" si="0"/>
        <v>0</v>
      </c>
      <c r="I50" s="67">
        <v>957.79</v>
      </c>
      <c r="J50" s="80">
        <f>IF(ISERROR(VLOOKUP(A50,'RESULTADOS ACUMULADO 2008'!$A$41:$O$148,4,0)),"0.00",(VLOOKUP(A50,'RESULTADOS ACUMULADO 2008'!$A$41:$O$148,4,0)))</f>
        <v>957.79</v>
      </c>
      <c r="K50" s="79">
        <f t="shared" si="1"/>
        <v>0</v>
      </c>
      <c r="L50" s="67">
        <v>4065.49</v>
      </c>
      <c r="M50" s="80">
        <f>IF(ISERROR(VLOOKUP(A50,'RESULTADOS ACUMULADO 2008'!$A$41:$O$148,5,0)),"0.00",(VLOOKUP(A50,'RESULTADOS ACUMULADO 2008'!$A$41:$O$148,5,0)))</f>
        <v>4065.49</v>
      </c>
      <c r="N50" s="79">
        <f t="shared" si="2"/>
        <v>0</v>
      </c>
      <c r="O50" s="67">
        <v>2511.65</v>
      </c>
      <c r="P50" s="78"/>
      <c r="Q50" s="79"/>
      <c r="R50" s="67">
        <v>1243.08</v>
      </c>
      <c r="S50" s="78"/>
      <c r="T50" s="79"/>
      <c r="U50" s="67">
        <v>588</v>
      </c>
      <c r="V50" s="78"/>
      <c r="W50" s="79"/>
      <c r="X50" s="67"/>
      <c r="Y50" s="78"/>
      <c r="Z50" s="79"/>
      <c r="AA50" s="67"/>
      <c r="AB50" s="78"/>
      <c r="AC50" s="79"/>
      <c r="AD50" s="67"/>
      <c r="AE50" s="78"/>
      <c r="AF50" s="79"/>
      <c r="AG50" s="67"/>
      <c r="AH50" s="78"/>
      <c r="AI50" s="79"/>
      <c r="AJ50" s="67"/>
      <c r="AK50" s="78"/>
      <c r="AL50" s="79"/>
      <c r="AM50" s="67"/>
      <c r="AN50" s="78"/>
      <c r="AO50" s="79"/>
      <c r="AP50" s="67"/>
      <c r="AQ50" s="78"/>
      <c r="AR50" s="79"/>
      <c r="AS50" s="67">
        <f>SUM(F50:U50)</f>
        <v>16304.869999999999</v>
      </c>
    </row>
    <row r="51" spans="1:45" s="44" customFormat="1" ht="18" customHeight="1">
      <c r="A51" s="68">
        <v>194</v>
      </c>
      <c r="B51" s="110" t="str">
        <f>IF(ISERROR(VLOOKUP(A51,#REF!,2,0)),"N/A",((VLOOKUP(A51,#REF!,2,0))))</f>
        <v>N/A</v>
      </c>
      <c r="C51" s="67">
        <v>1500</v>
      </c>
      <c r="D51" s="67"/>
      <c r="E51" s="67"/>
      <c r="F51" s="67"/>
      <c r="G51" s="80">
        <f>IF(ISERROR(VLOOKUP(A51,'RESULTADOS ACUMULADO 2008'!$A$41:$O$148,3,0)),"0.00",(VLOOKUP(A51,'RESULTADOS ACUMULADO 2008'!$A$41:$O$148,3,0)))</f>
        <v>0</v>
      </c>
      <c r="H51" s="79">
        <f t="shared" si="0"/>
        <v>0</v>
      </c>
      <c r="I51" s="67"/>
      <c r="J51" s="80">
        <f>IF(ISERROR(VLOOKUP(A51,'RESULTADOS ACUMULADO 2008'!$A$41:$O$148,4,0)),"0.00",(VLOOKUP(A51,'RESULTADOS ACUMULADO 2008'!$A$41:$O$148,4,0)))</f>
        <v>0</v>
      </c>
      <c r="K51" s="79">
        <f t="shared" si="1"/>
        <v>0</v>
      </c>
      <c r="L51" s="67">
        <v>538.65</v>
      </c>
      <c r="M51" s="80">
        <f>IF(ISERROR(VLOOKUP(A51,'RESULTADOS ACUMULADO 2008'!$A$41:$O$148,5,0)),"0.00",(VLOOKUP(A51,'RESULTADOS ACUMULADO 2008'!$A$41:$O$148,5,0)))</f>
        <v>538.65</v>
      </c>
      <c r="N51" s="79">
        <f t="shared" si="2"/>
        <v>0</v>
      </c>
      <c r="O51" s="67">
        <v>350.06</v>
      </c>
      <c r="P51" s="78"/>
      <c r="Q51" s="79"/>
      <c r="R51" s="67"/>
      <c r="S51" s="78"/>
      <c r="T51" s="79"/>
      <c r="U51" s="67"/>
      <c r="V51" s="78"/>
      <c r="W51" s="79"/>
      <c r="X51" s="67"/>
      <c r="Y51" s="78"/>
      <c r="Z51" s="79"/>
      <c r="AA51" s="67"/>
      <c r="AB51" s="78"/>
      <c r="AC51" s="79"/>
      <c r="AD51" s="67"/>
      <c r="AE51" s="78"/>
      <c r="AF51" s="79"/>
      <c r="AG51" s="67"/>
      <c r="AH51" s="78"/>
      <c r="AI51" s="79"/>
      <c r="AJ51" s="67"/>
      <c r="AK51" s="78"/>
      <c r="AL51" s="79"/>
      <c r="AM51" s="67"/>
      <c r="AN51" s="78"/>
      <c r="AO51" s="79"/>
      <c r="AP51" s="67"/>
      <c r="AQ51" s="78"/>
      <c r="AR51" s="79"/>
      <c r="AS51" s="67">
        <f>SUM(F51:U51)</f>
        <v>1427.36</v>
      </c>
    </row>
    <row r="52" spans="1:45" s="44" customFormat="1" ht="21.75" customHeight="1">
      <c r="A52" s="68">
        <v>195</v>
      </c>
      <c r="B52" s="110" t="str">
        <f>IF(ISERROR(VLOOKUP(A52,#REF!,2,0)),"N/A",((VLOOKUP(A52,#REF!,2,0))))</f>
        <v>N/A</v>
      </c>
      <c r="C52" s="67">
        <v>1000</v>
      </c>
      <c r="D52" s="67"/>
      <c r="E52" s="67"/>
      <c r="F52" s="67"/>
      <c r="G52" s="80">
        <f>IF(ISERROR(VLOOKUP(A52,'RESULTADOS ACUMULADO 2008'!$A$41:$O$148,3,0)),"0.00",(VLOOKUP(A52,'RESULTADOS ACUMULADO 2008'!$A$41:$O$148,3,0)))</f>
        <v>0</v>
      </c>
      <c r="H52" s="79">
        <f t="shared" si="0"/>
        <v>0</v>
      </c>
      <c r="I52" s="62">
        <v>110</v>
      </c>
      <c r="J52" s="80">
        <f>IF(ISERROR(VLOOKUP(A52,'RESULTADOS ACUMULADO 2008'!$A$41:$O$148,4,0)),"0.00",(VLOOKUP(A52,'RESULTADOS ACUMULADO 2008'!$A$41:$O$148,4,0)))</f>
        <v>110</v>
      </c>
      <c r="K52" s="79">
        <f t="shared" si="1"/>
        <v>0</v>
      </c>
      <c r="L52" s="118">
        <v>21344.53</v>
      </c>
      <c r="M52" s="80">
        <f>IF(ISERROR(VLOOKUP(A52,'RESULTADOS ACUMULADO 2008'!$A$41:$O$148,5,0)),"0.00",(VLOOKUP(A52,'RESULTADOS ACUMULADO 2008'!$A$41:$O$148,5,0)))</f>
        <v>0</v>
      </c>
      <c r="N52" s="79">
        <f t="shared" si="2"/>
        <v>21344.53</v>
      </c>
      <c r="O52" s="67">
        <v>150</v>
      </c>
      <c r="P52" s="78"/>
      <c r="Q52" s="79"/>
      <c r="R52" s="67"/>
      <c r="S52" s="78"/>
      <c r="T52" s="79"/>
      <c r="U52" s="67">
        <v>1553.29</v>
      </c>
      <c r="V52" s="78"/>
      <c r="W52" s="79"/>
      <c r="X52" s="67"/>
      <c r="Y52" s="78"/>
      <c r="Z52" s="79"/>
      <c r="AA52" s="67"/>
      <c r="AB52" s="78"/>
      <c r="AC52" s="79"/>
      <c r="AD52" s="67"/>
      <c r="AE52" s="78"/>
      <c r="AF52" s="79"/>
      <c r="AG52" s="67"/>
      <c r="AH52" s="78"/>
      <c r="AI52" s="79"/>
      <c r="AJ52" s="67"/>
      <c r="AK52" s="78"/>
      <c r="AL52" s="79"/>
      <c r="AM52" s="67"/>
      <c r="AN52" s="78"/>
      <c r="AO52" s="79"/>
      <c r="AP52" s="67"/>
      <c r="AQ52" s="78"/>
      <c r="AR52" s="79"/>
      <c r="AS52" s="67">
        <f>SUM(I52:U52)</f>
        <v>44612.35</v>
      </c>
    </row>
    <row r="53" spans="1:45" s="44" customFormat="1" ht="21.75" customHeight="1">
      <c r="A53" s="68">
        <v>196</v>
      </c>
      <c r="B53" s="110" t="str">
        <f>IF(ISERROR(VLOOKUP(A53,#REF!,2,0)),"N/A",((VLOOKUP(A53,#REF!,2,0))))</f>
        <v>N/A</v>
      </c>
      <c r="C53" s="67">
        <v>90000</v>
      </c>
      <c r="D53" s="67"/>
      <c r="E53" s="67"/>
      <c r="F53" s="67"/>
      <c r="G53" s="80">
        <f>IF(ISERROR(VLOOKUP(A53,'RESULTADOS ACUMULADO 2008'!$A$41:$O$148,3,0)),"0.00",(VLOOKUP(A53,'RESULTADOS ACUMULADO 2008'!$A$41:$O$148,3,0)))</f>
        <v>0</v>
      </c>
      <c r="H53" s="79">
        <f t="shared" si="0"/>
        <v>0</v>
      </c>
      <c r="I53" s="62"/>
      <c r="J53" s="80">
        <f>IF(ISERROR(VLOOKUP(A53,'RESULTADOS ACUMULADO 2008'!$A$41:$O$148,4,0)),"0.00",(VLOOKUP(A53,'RESULTADOS ACUMULADO 2008'!$A$41:$O$148,4,0)))</f>
        <v>0</v>
      </c>
      <c r="K53" s="79">
        <f t="shared" si="1"/>
        <v>0</v>
      </c>
      <c r="L53" s="67">
        <v>17380</v>
      </c>
      <c r="M53" s="80">
        <f>IF(ISERROR(VLOOKUP(A53,'RESULTADOS ACUMULADO 2008'!$A$41:$O$148,5,0)),"0.00",(VLOOKUP(A53,'RESULTADOS ACUMULADO 2008'!$A$41:$O$148,5,0)))</f>
        <v>17380</v>
      </c>
      <c r="N53" s="79">
        <f t="shared" si="2"/>
        <v>0</v>
      </c>
      <c r="O53" s="67"/>
      <c r="P53" s="78"/>
      <c r="Q53" s="79"/>
      <c r="R53" s="67">
        <v>620.74</v>
      </c>
      <c r="S53" s="78"/>
      <c r="T53" s="79"/>
      <c r="U53" s="67">
        <v>6098.16</v>
      </c>
      <c r="V53" s="78"/>
      <c r="W53" s="79"/>
      <c r="X53" s="67"/>
      <c r="Y53" s="78"/>
      <c r="Z53" s="79"/>
      <c r="AA53" s="67"/>
      <c r="AB53" s="78"/>
      <c r="AC53" s="79"/>
      <c r="AD53" s="67"/>
      <c r="AE53" s="78"/>
      <c r="AF53" s="79"/>
      <c r="AG53" s="67"/>
      <c r="AH53" s="78"/>
      <c r="AI53" s="79"/>
      <c r="AJ53" s="67"/>
      <c r="AK53" s="78"/>
      <c r="AL53" s="79"/>
      <c r="AM53" s="67"/>
      <c r="AN53" s="78"/>
      <c r="AO53" s="79"/>
      <c r="AP53" s="67"/>
      <c r="AQ53" s="78"/>
      <c r="AR53" s="79"/>
      <c r="AS53" s="67">
        <f>SUM(I53:U53)</f>
        <v>41478.899999999994</v>
      </c>
    </row>
    <row r="54" spans="1:45" s="44" customFormat="1" ht="21.75" customHeight="1">
      <c r="A54" s="68">
        <v>199</v>
      </c>
      <c r="B54" s="110" t="str">
        <f>IF(ISERROR(VLOOKUP(A54,#REF!,2,0)),"N/A",((VLOOKUP(A54,#REF!,2,0))))</f>
        <v>N/A</v>
      </c>
      <c r="C54" s="67">
        <v>2000</v>
      </c>
      <c r="D54" s="67"/>
      <c r="E54" s="67"/>
      <c r="F54" s="67"/>
      <c r="G54" s="80">
        <f>IF(ISERROR(VLOOKUP(A54,'RESULTADOS ACUMULADO 2008'!$A$41:$O$148,3,0)),"0.00",(VLOOKUP(A54,'RESULTADOS ACUMULADO 2008'!$A$41:$O$148,3,0)))</f>
        <v>0</v>
      </c>
      <c r="H54" s="79">
        <f t="shared" si="0"/>
        <v>0</v>
      </c>
      <c r="I54" s="62">
        <v>701.6</v>
      </c>
      <c r="J54" s="80">
        <f>IF(ISERROR(VLOOKUP(A54,'RESULTADOS ACUMULADO 2008'!$A$41:$O$148,4,0)),"0.00",(VLOOKUP(A54,'RESULTADOS ACUMULADO 2008'!$A$41:$O$148,4,0)))</f>
        <v>701.6</v>
      </c>
      <c r="K54" s="79">
        <f t="shared" si="1"/>
        <v>0</v>
      </c>
      <c r="L54" s="67">
        <v>1211</v>
      </c>
      <c r="M54" s="80">
        <f>IF(ISERROR(VLOOKUP(A54,'RESULTADOS ACUMULADO 2008'!$A$41:$O$148,5,0)),"0.00",(VLOOKUP(A54,'RESULTADOS ACUMULADO 2008'!$A$41:$O$148,5,0)))</f>
        <v>1211</v>
      </c>
      <c r="N54" s="79">
        <f t="shared" si="2"/>
        <v>0</v>
      </c>
      <c r="O54" s="67">
        <v>7765.8</v>
      </c>
      <c r="P54" s="78"/>
      <c r="Q54" s="79"/>
      <c r="R54" s="67">
        <v>2513.33</v>
      </c>
      <c r="S54" s="78"/>
      <c r="T54" s="79"/>
      <c r="U54" s="67"/>
      <c r="V54" s="78"/>
      <c r="W54" s="79"/>
      <c r="X54" s="67"/>
      <c r="Y54" s="78"/>
      <c r="Z54" s="79"/>
      <c r="AA54" s="67"/>
      <c r="AB54" s="78"/>
      <c r="AC54" s="79"/>
      <c r="AD54" s="67"/>
      <c r="AE54" s="78"/>
      <c r="AF54" s="79"/>
      <c r="AG54" s="67"/>
      <c r="AH54" s="78"/>
      <c r="AI54" s="79"/>
      <c r="AJ54" s="67"/>
      <c r="AK54" s="78"/>
      <c r="AL54" s="79"/>
      <c r="AM54" s="67"/>
      <c r="AN54" s="78"/>
      <c r="AO54" s="79"/>
      <c r="AP54" s="67"/>
      <c r="AQ54" s="78"/>
      <c r="AR54" s="79"/>
      <c r="AS54" s="67">
        <f>SUM(I54:U54)</f>
        <v>14104.33</v>
      </c>
    </row>
    <row r="55" spans="1:45" s="44" customFormat="1" ht="21.75" customHeight="1">
      <c r="A55" s="68">
        <v>2</v>
      </c>
      <c r="B55" s="111" t="s">
        <v>283</v>
      </c>
      <c r="C55" s="67"/>
      <c r="D55" s="67"/>
      <c r="E55" s="67"/>
      <c r="F55" s="67"/>
      <c r="G55" s="80">
        <f>IF(ISERROR(VLOOKUP(A55,'RESULTADOS ACUMULADO 2008'!$A$41:$O$148,3,0)),"0.00",(VLOOKUP(A55,'RESULTADOS ACUMULADO 2008'!$A$41:$O$148,3,0)))</f>
        <v>0</v>
      </c>
      <c r="H55" s="79">
        <f t="shared" si="0"/>
        <v>0</v>
      </c>
      <c r="I55" s="67"/>
      <c r="J55" s="80">
        <f>IF(ISERROR(VLOOKUP(A55,'RESULTADOS ACUMULADO 2008'!$A$41:$O$148,4,0)),"0.00",(VLOOKUP(A55,'RESULTADOS ACUMULADO 2008'!$A$41:$O$148,4,0)))</f>
        <v>0</v>
      </c>
      <c r="K55" s="79">
        <f t="shared" si="1"/>
        <v>0</v>
      </c>
      <c r="L55" s="67"/>
      <c r="M55" s="80">
        <f>IF(ISERROR(VLOOKUP(A55,'RESULTADOS ACUMULADO 2008'!$A$41:$O$148,5,0)),"0.00",(VLOOKUP(A55,'RESULTADOS ACUMULADO 2008'!$A$41:$O$148,5,0)))</f>
        <v>0</v>
      </c>
      <c r="N55" s="79">
        <f t="shared" si="2"/>
        <v>0</v>
      </c>
      <c r="O55" s="67"/>
      <c r="P55" s="78"/>
      <c r="Q55" s="79"/>
      <c r="R55" s="67"/>
      <c r="S55" s="78"/>
      <c r="T55" s="79"/>
      <c r="U55" s="67"/>
      <c r="V55" s="78"/>
      <c r="W55" s="79"/>
      <c r="X55" s="67"/>
      <c r="Y55" s="78"/>
      <c r="Z55" s="79"/>
      <c r="AA55" s="67"/>
      <c r="AB55" s="78"/>
      <c r="AC55" s="79"/>
      <c r="AD55" s="67"/>
      <c r="AE55" s="78"/>
      <c r="AF55" s="79"/>
      <c r="AG55" s="67"/>
      <c r="AH55" s="78"/>
      <c r="AI55" s="79"/>
      <c r="AJ55" s="67"/>
      <c r="AK55" s="78"/>
      <c r="AL55" s="79"/>
      <c r="AM55" s="67"/>
      <c r="AN55" s="78"/>
      <c r="AO55" s="79"/>
      <c r="AP55" s="67"/>
      <c r="AQ55" s="78"/>
      <c r="AR55" s="79"/>
      <c r="AS55" s="67"/>
    </row>
    <row r="56" spans="1:45" s="44" customFormat="1" ht="18" customHeight="1">
      <c r="A56" s="68">
        <v>211</v>
      </c>
      <c r="B56" s="110" t="str">
        <f>IF(ISERROR(VLOOKUP(A56,#REF!,2,0)),"N/A",((VLOOKUP(A56,#REF!,2,0))))</f>
        <v>N/A</v>
      </c>
      <c r="C56" s="67">
        <v>12000</v>
      </c>
      <c r="D56" s="67"/>
      <c r="E56" s="63"/>
      <c r="F56" s="63"/>
      <c r="G56" s="80">
        <f>IF(ISERROR(VLOOKUP(A56,'RESULTADOS ACUMULADO 2008'!$A$41:$O$148,3,0)),"0.00",(VLOOKUP(A56,'RESULTADOS ACUMULADO 2008'!$A$41:$O$148,3,0)))</f>
        <v>0</v>
      </c>
      <c r="H56" s="79">
        <f t="shared" si="0"/>
        <v>0</v>
      </c>
      <c r="I56" s="64">
        <v>730.9</v>
      </c>
      <c r="J56" s="80">
        <f>IF(ISERROR(VLOOKUP(A56,'RESULTADOS ACUMULADO 2008'!$A$41:$O$148,4,0)),"0.00",(VLOOKUP(A56,'RESULTADOS ACUMULADO 2008'!$A$41:$O$148,4,0)))</f>
        <v>730.9</v>
      </c>
      <c r="K56" s="79">
        <f t="shared" si="1"/>
        <v>0</v>
      </c>
      <c r="L56" s="63">
        <v>725.9</v>
      </c>
      <c r="M56" s="80">
        <f>IF(ISERROR(VLOOKUP(A56,'RESULTADOS ACUMULADO 2008'!$A$41:$O$148,5,0)),"0.00",(VLOOKUP(A56,'RESULTADOS ACUMULADO 2008'!$A$41:$O$148,5,0)))</f>
        <v>725.9</v>
      </c>
      <c r="N56" s="79">
        <f t="shared" si="2"/>
        <v>0</v>
      </c>
      <c r="O56" s="63">
        <v>1048.55</v>
      </c>
      <c r="P56" s="75"/>
      <c r="Q56" s="76"/>
      <c r="R56" s="63">
        <v>1695.25</v>
      </c>
      <c r="S56" s="75"/>
      <c r="T56" s="76"/>
      <c r="U56" s="63">
        <v>354.2</v>
      </c>
      <c r="V56" s="75"/>
      <c r="W56" s="76"/>
      <c r="X56" s="63"/>
      <c r="Y56" s="75"/>
      <c r="Z56" s="76"/>
      <c r="AA56" s="63"/>
      <c r="AB56" s="75"/>
      <c r="AC56" s="76"/>
      <c r="AD56" s="63"/>
      <c r="AE56" s="75"/>
      <c r="AF56" s="76"/>
      <c r="AG56" s="63"/>
      <c r="AH56" s="75"/>
      <c r="AI56" s="76"/>
      <c r="AJ56" s="63"/>
      <c r="AK56" s="75"/>
      <c r="AL56" s="76"/>
      <c r="AM56" s="63"/>
      <c r="AN56" s="75"/>
      <c r="AO56" s="76"/>
      <c r="AP56" s="63"/>
      <c r="AQ56" s="75"/>
      <c r="AR56" s="76"/>
      <c r="AS56" s="63">
        <f>SUM(I56:U56)</f>
        <v>6011.599999999999</v>
      </c>
    </row>
    <row r="57" spans="1:45" s="44" customFormat="1" ht="18" customHeight="1">
      <c r="A57" s="68">
        <v>214</v>
      </c>
      <c r="B57" s="110" t="str">
        <f>IF(ISERROR(VLOOKUP(A57,#REF!,2,0)),"N/A",((VLOOKUP(A57,#REF!,2,0))))</f>
        <v>N/A</v>
      </c>
      <c r="C57" s="67">
        <v>500</v>
      </c>
      <c r="D57" s="67"/>
      <c r="E57" s="63"/>
      <c r="F57" s="63"/>
      <c r="G57" s="80" t="str">
        <f>IF(ISERROR(VLOOKUP(A57,'RESULTADOS ACUMULADO 2008'!$A$41:$O$148,3,0)),"0.00",(VLOOKUP(A57,'RESULTADOS ACUMULADO 2008'!$A$41:$O$148,3,0)))</f>
        <v>0.00</v>
      </c>
      <c r="H57" s="79">
        <f t="shared" si="0"/>
        <v>0</v>
      </c>
      <c r="I57" s="63"/>
      <c r="J57" s="80" t="str">
        <f>IF(ISERROR(VLOOKUP(A57,'RESULTADOS ACUMULADO 2008'!$A$41:$O$148,4,0)),"0.00",(VLOOKUP(A57,'RESULTADOS ACUMULADO 2008'!$A$41:$O$148,4,0)))</f>
        <v>0.00</v>
      </c>
      <c r="K57" s="79">
        <f t="shared" si="1"/>
        <v>0</v>
      </c>
      <c r="L57" s="63"/>
      <c r="M57" s="80" t="str">
        <f>IF(ISERROR(VLOOKUP(A57,'RESULTADOS ACUMULADO 2008'!$A$41:$O$148,5,0)),"0.00",(VLOOKUP(A57,'RESULTADOS ACUMULADO 2008'!$A$41:$O$148,5,0)))</f>
        <v>0.00</v>
      </c>
      <c r="N57" s="79">
        <f t="shared" si="2"/>
        <v>0</v>
      </c>
      <c r="O57" s="63"/>
      <c r="P57" s="75"/>
      <c r="Q57" s="76"/>
      <c r="R57" s="63"/>
      <c r="S57" s="75"/>
      <c r="T57" s="76"/>
      <c r="U57" s="63"/>
      <c r="V57" s="75"/>
      <c r="W57" s="76"/>
      <c r="X57" s="63"/>
      <c r="Y57" s="75"/>
      <c r="Z57" s="76"/>
      <c r="AA57" s="63"/>
      <c r="AB57" s="75"/>
      <c r="AC57" s="76"/>
      <c r="AD57" s="63"/>
      <c r="AE57" s="75"/>
      <c r="AF57" s="76"/>
      <c r="AG57" s="63"/>
      <c r="AH57" s="75"/>
      <c r="AI57" s="76"/>
      <c r="AJ57" s="63"/>
      <c r="AK57" s="75"/>
      <c r="AL57" s="76"/>
      <c r="AM57" s="63"/>
      <c r="AN57" s="75"/>
      <c r="AO57" s="76"/>
      <c r="AP57" s="63"/>
      <c r="AQ57" s="75"/>
      <c r="AR57" s="76"/>
      <c r="AS57" s="63"/>
    </row>
    <row r="58" spans="1:45" s="44" customFormat="1" ht="18" customHeight="1">
      <c r="A58" s="68">
        <v>223</v>
      </c>
      <c r="B58" s="110" t="str">
        <f>IF(ISERROR(VLOOKUP(A58,#REF!,2,0)),"N/A",((VLOOKUP(A58,#REF!,2,0))))</f>
        <v>N/A</v>
      </c>
      <c r="C58" s="67"/>
      <c r="D58" s="67"/>
      <c r="E58" s="63"/>
      <c r="F58" s="63"/>
      <c r="G58" s="80">
        <f>IF(ISERROR(VLOOKUP(A58,'RESULTADOS ACUMULADO 2008'!$A$41:$O$148,3,0)),"0.00",(VLOOKUP(A58,'RESULTADOS ACUMULADO 2008'!$A$41:$O$148,3,0)))</f>
        <v>0</v>
      </c>
      <c r="H58" s="79">
        <f t="shared" si="0"/>
        <v>0</v>
      </c>
      <c r="I58" s="63"/>
      <c r="J58" s="80">
        <f>IF(ISERROR(VLOOKUP(A58,'RESULTADOS ACUMULADO 2008'!$A$41:$O$148,4,0)),"0.00",(VLOOKUP(A58,'RESULTADOS ACUMULADO 2008'!$A$41:$O$148,4,0)))</f>
        <v>0</v>
      </c>
      <c r="K58" s="79">
        <f t="shared" si="1"/>
        <v>0</v>
      </c>
      <c r="L58" s="63"/>
      <c r="M58" s="80">
        <f>IF(ISERROR(VLOOKUP(A58,'RESULTADOS ACUMULADO 2008'!$A$41:$O$148,5,0)),"0.00",(VLOOKUP(A58,'RESULTADOS ACUMULADO 2008'!$A$41:$O$148,5,0)))</f>
        <v>0</v>
      </c>
      <c r="N58" s="79">
        <f t="shared" si="2"/>
        <v>0</v>
      </c>
      <c r="O58" s="63">
        <v>750</v>
      </c>
      <c r="P58" s="75"/>
      <c r="Q58" s="76"/>
      <c r="R58" s="63"/>
      <c r="S58" s="75"/>
      <c r="T58" s="76"/>
      <c r="U58" s="63"/>
      <c r="V58" s="75"/>
      <c r="W58" s="76"/>
      <c r="X58" s="63"/>
      <c r="Y58" s="75"/>
      <c r="Z58" s="76"/>
      <c r="AA58" s="63"/>
      <c r="AB58" s="75"/>
      <c r="AC58" s="76"/>
      <c r="AD58" s="63"/>
      <c r="AE58" s="75"/>
      <c r="AF58" s="76"/>
      <c r="AG58" s="63"/>
      <c r="AH58" s="75"/>
      <c r="AI58" s="76"/>
      <c r="AJ58" s="63"/>
      <c r="AK58" s="75"/>
      <c r="AL58" s="76"/>
      <c r="AM58" s="63"/>
      <c r="AN58" s="75"/>
      <c r="AO58" s="76"/>
      <c r="AP58" s="63"/>
      <c r="AQ58" s="75"/>
      <c r="AR58" s="76"/>
      <c r="AS58" s="63">
        <f>SUM(I58:U58)</f>
        <v>750</v>
      </c>
    </row>
    <row r="59" spans="1:45" s="44" customFormat="1" ht="18" customHeight="1">
      <c r="A59" s="68">
        <v>224</v>
      </c>
      <c r="B59" s="110" t="str">
        <f>IF(ISERROR(VLOOKUP(A59,#REF!,2,0)),"N/A",((VLOOKUP(A59,#REF!,2,0))))</f>
        <v>N/A</v>
      </c>
      <c r="C59" s="67"/>
      <c r="D59" s="67"/>
      <c r="E59" s="63"/>
      <c r="F59" s="63"/>
      <c r="G59" s="80" t="str">
        <f>IF(ISERROR(VLOOKUP(A59,'RESULTADOS ACUMULADO 2008'!$A$41:$O$148,3,0)),"0.00",(VLOOKUP(A59,'RESULTADOS ACUMULADO 2008'!$A$41:$O$148,3,0)))</f>
        <v>0.00</v>
      </c>
      <c r="H59" s="79">
        <f t="shared" si="0"/>
        <v>0</v>
      </c>
      <c r="I59" s="63"/>
      <c r="J59" s="80" t="str">
        <f>IF(ISERROR(VLOOKUP(A59,'RESULTADOS ACUMULADO 2008'!$A$41:$O$148,4,0)),"0.00",(VLOOKUP(A59,'RESULTADOS ACUMULADO 2008'!$A$41:$O$148,4,0)))</f>
        <v>0.00</v>
      </c>
      <c r="K59" s="79">
        <f t="shared" si="1"/>
        <v>0</v>
      </c>
      <c r="L59" s="63"/>
      <c r="M59" s="80" t="str">
        <f>IF(ISERROR(VLOOKUP(A59,'RESULTADOS ACUMULADO 2008'!$A$41:$O$148,5,0)),"0.00",(VLOOKUP(A59,'RESULTADOS ACUMULADO 2008'!$A$41:$O$148,5,0)))</f>
        <v>0.00</v>
      </c>
      <c r="N59" s="79">
        <f t="shared" si="2"/>
        <v>0</v>
      </c>
      <c r="O59" s="63"/>
      <c r="P59" s="75"/>
      <c r="Q59" s="76"/>
      <c r="R59" s="63"/>
      <c r="S59" s="75"/>
      <c r="T59" s="76"/>
      <c r="U59" s="63"/>
      <c r="V59" s="75"/>
      <c r="W59" s="76"/>
      <c r="X59" s="63"/>
      <c r="Y59" s="75"/>
      <c r="Z59" s="76"/>
      <c r="AA59" s="63"/>
      <c r="AB59" s="75"/>
      <c r="AC59" s="76"/>
      <c r="AD59" s="63"/>
      <c r="AE59" s="75"/>
      <c r="AF59" s="76"/>
      <c r="AG59" s="63"/>
      <c r="AH59" s="75"/>
      <c r="AI59" s="76"/>
      <c r="AJ59" s="63"/>
      <c r="AK59" s="75"/>
      <c r="AL59" s="76"/>
      <c r="AM59" s="63"/>
      <c r="AN59" s="75"/>
      <c r="AO59" s="76"/>
      <c r="AP59" s="63"/>
      <c r="AQ59" s="75"/>
      <c r="AR59" s="76"/>
      <c r="AS59" s="63"/>
    </row>
    <row r="60" spans="1:45" s="44" customFormat="1" ht="18" customHeight="1">
      <c r="A60" s="68">
        <v>232</v>
      </c>
      <c r="B60" s="110" t="str">
        <f>IF(ISERROR(VLOOKUP(A60,#REF!,2,0)),"N/A",((VLOOKUP(A60,#REF!,2,0))))</f>
        <v>N/A</v>
      </c>
      <c r="C60" s="67">
        <v>1000</v>
      </c>
      <c r="D60" s="67"/>
      <c r="E60" s="63"/>
      <c r="F60" s="63"/>
      <c r="G60" s="80" t="str">
        <f>IF(ISERROR(VLOOKUP(A60,'RESULTADOS ACUMULADO 2008'!$A$41:$O$148,3,0)),"0.00",(VLOOKUP(A60,'RESULTADOS ACUMULADO 2008'!$A$41:$O$148,3,0)))</f>
        <v>0.00</v>
      </c>
      <c r="H60" s="79">
        <f t="shared" si="0"/>
        <v>0</v>
      </c>
      <c r="I60" s="64"/>
      <c r="J60" s="80" t="str">
        <f>IF(ISERROR(VLOOKUP(A60,'RESULTADOS ACUMULADO 2008'!$A$41:$O$148,4,0)),"0.00",(VLOOKUP(A60,'RESULTADOS ACUMULADO 2008'!$A$41:$O$148,4,0)))</f>
        <v>0.00</v>
      </c>
      <c r="K60" s="79">
        <f t="shared" si="1"/>
        <v>0</v>
      </c>
      <c r="L60" s="63"/>
      <c r="M60" s="80" t="str">
        <f>IF(ISERROR(VLOOKUP(A60,'RESULTADOS ACUMULADO 2008'!$A$41:$O$148,5,0)),"0.00",(VLOOKUP(A60,'RESULTADOS ACUMULADO 2008'!$A$41:$O$148,5,0)))</f>
        <v>0.00</v>
      </c>
      <c r="N60" s="79">
        <f t="shared" si="2"/>
        <v>0</v>
      </c>
      <c r="O60" s="63"/>
      <c r="P60" s="75"/>
      <c r="Q60" s="76"/>
      <c r="R60" s="63"/>
      <c r="S60" s="75"/>
      <c r="T60" s="76"/>
      <c r="U60" s="63"/>
      <c r="V60" s="75"/>
      <c r="W60" s="76"/>
      <c r="X60" s="63"/>
      <c r="Y60" s="75"/>
      <c r="Z60" s="76"/>
      <c r="AA60" s="63"/>
      <c r="AB60" s="75"/>
      <c r="AC60" s="76"/>
      <c r="AD60" s="63"/>
      <c r="AE60" s="75"/>
      <c r="AF60" s="76"/>
      <c r="AG60" s="63"/>
      <c r="AH60" s="75"/>
      <c r="AI60" s="76"/>
      <c r="AJ60" s="63"/>
      <c r="AK60" s="75"/>
      <c r="AL60" s="76"/>
      <c r="AM60" s="63"/>
      <c r="AN60" s="75"/>
      <c r="AO60" s="76"/>
      <c r="AP60" s="63"/>
      <c r="AQ60" s="75"/>
      <c r="AR60" s="76"/>
      <c r="AS60" s="63"/>
    </row>
    <row r="61" spans="1:45" s="44" customFormat="1" ht="18" customHeight="1">
      <c r="A61" s="68">
        <v>233</v>
      </c>
      <c r="B61" s="110" t="str">
        <f>IF(ISERROR(VLOOKUP(A61,#REF!,2,0)),"N/A",((VLOOKUP(A61,#REF!,2,0))))</f>
        <v>N/A</v>
      </c>
      <c r="C61" s="67"/>
      <c r="D61" s="67"/>
      <c r="E61" s="63"/>
      <c r="F61" s="63"/>
      <c r="G61" s="80">
        <f>IF(ISERROR(VLOOKUP(A61,'RESULTADOS ACUMULADO 2008'!$A$41:$O$148,3,0)),"0.00",(VLOOKUP(A61,'RESULTADOS ACUMULADO 2008'!$A$41:$O$148,3,0)))</f>
        <v>0</v>
      </c>
      <c r="H61" s="79">
        <f t="shared" si="0"/>
        <v>0</v>
      </c>
      <c r="I61" s="63"/>
      <c r="J61" s="80">
        <f>IF(ISERROR(VLOOKUP(A61,'RESULTADOS ACUMULADO 2008'!$A$41:$O$148,4,0)),"0.00",(VLOOKUP(A61,'RESULTADOS ACUMULADO 2008'!$A$41:$O$148,4,0)))</f>
        <v>0</v>
      </c>
      <c r="K61" s="79">
        <f t="shared" si="1"/>
        <v>0</v>
      </c>
      <c r="L61" s="63"/>
      <c r="M61" s="80">
        <f>IF(ISERROR(VLOOKUP(A61,'RESULTADOS ACUMULADO 2008'!$A$41:$O$148,5,0)),"0.00",(VLOOKUP(A61,'RESULTADOS ACUMULADO 2008'!$A$41:$O$148,5,0)))</f>
        <v>0</v>
      </c>
      <c r="N61" s="79">
        <f t="shared" si="2"/>
        <v>0</v>
      </c>
      <c r="O61" s="63"/>
      <c r="P61" s="75"/>
      <c r="Q61" s="76"/>
      <c r="R61" s="63"/>
      <c r="S61" s="75"/>
      <c r="T61" s="76"/>
      <c r="U61" s="63"/>
      <c r="V61" s="75"/>
      <c r="W61" s="76"/>
      <c r="X61" s="63"/>
      <c r="Y61" s="75"/>
      <c r="Z61" s="76"/>
      <c r="AA61" s="63"/>
      <c r="AB61" s="75"/>
      <c r="AC61" s="76"/>
      <c r="AD61" s="63"/>
      <c r="AE61" s="75"/>
      <c r="AF61" s="76"/>
      <c r="AG61" s="63"/>
      <c r="AH61" s="75"/>
      <c r="AI61" s="76"/>
      <c r="AJ61" s="63"/>
      <c r="AK61" s="75"/>
      <c r="AL61" s="76"/>
      <c r="AM61" s="63"/>
      <c r="AN61" s="75"/>
      <c r="AO61" s="76"/>
      <c r="AP61" s="63"/>
      <c r="AQ61" s="75"/>
      <c r="AR61" s="76"/>
      <c r="AS61" s="63"/>
    </row>
    <row r="62" spans="1:45" s="44" customFormat="1" ht="18" customHeight="1">
      <c r="A62" s="68">
        <v>241</v>
      </c>
      <c r="B62" s="110" t="str">
        <f>IF(ISERROR(VLOOKUP(A62,#REF!,2,0)),"N/A",((VLOOKUP(A62,#REF!,2,0))))</f>
        <v>N/A</v>
      </c>
      <c r="C62" s="67">
        <v>1000</v>
      </c>
      <c r="D62" s="67"/>
      <c r="E62" s="63"/>
      <c r="F62" s="63"/>
      <c r="G62" s="80">
        <f>IF(ISERROR(VLOOKUP(A62,'RESULTADOS ACUMULADO 2008'!$A$41:$O$148,3,0)),"0.00",(VLOOKUP(A62,'RESULTADOS ACUMULADO 2008'!$A$41:$O$148,3,0)))</f>
        <v>0</v>
      </c>
      <c r="H62" s="79">
        <f t="shared" si="0"/>
        <v>0</v>
      </c>
      <c r="I62" s="63"/>
      <c r="J62" s="80">
        <f>IF(ISERROR(VLOOKUP(A62,'RESULTADOS ACUMULADO 2008'!$A$41:$O$148,4,0)),"0.00",(VLOOKUP(A62,'RESULTADOS ACUMULADO 2008'!$A$41:$O$148,4,0)))</f>
        <v>0</v>
      </c>
      <c r="K62" s="79">
        <f t="shared" si="1"/>
        <v>0</v>
      </c>
      <c r="L62" s="63"/>
      <c r="M62" s="80">
        <f>IF(ISERROR(VLOOKUP(A62,'RESULTADOS ACUMULADO 2008'!$A$41:$O$148,5,0)),"0.00",(VLOOKUP(A62,'RESULTADOS ACUMULADO 2008'!$A$41:$O$148,5,0)))</f>
        <v>0</v>
      </c>
      <c r="N62" s="79">
        <f t="shared" si="2"/>
        <v>0</v>
      </c>
      <c r="O62" s="63"/>
      <c r="P62" s="75"/>
      <c r="Q62" s="76"/>
      <c r="R62" s="63"/>
      <c r="S62" s="75"/>
      <c r="T62" s="76"/>
      <c r="U62" s="63"/>
      <c r="V62" s="75"/>
      <c r="W62" s="76"/>
      <c r="X62" s="63"/>
      <c r="Y62" s="75"/>
      <c r="Z62" s="76"/>
      <c r="AA62" s="63"/>
      <c r="AB62" s="75"/>
      <c r="AC62" s="76"/>
      <c r="AD62" s="63"/>
      <c r="AE62" s="75"/>
      <c r="AF62" s="76"/>
      <c r="AG62" s="63"/>
      <c r="AH62" s="75"/>
      <c r="AI62" s="76"/>
      <c r="AJ62" s="63"/>
      <c r="AK62" s="75"/>
      <c r="AL62" s="76"/>
      <c r="AM62" s="63"/>
      <c r="AN62" s="75"/>
      <c r="AO62" s="76"/>
      <c r="AP62" s="63"/>
      <c r="AQ62" s="75"/>
      <c r="AR62" s="76"/>
      <c r="AS62" s="63"/>
    </row>
    <row r="63" spans="1:45" s="44" customFormat="1" ht="18" customHeight="1">
      <c r="A63" s="68">
        <v>243</v>
      </c>
      <c r="B63" s="110" t="str">
        <f>IF(ISERROR(VLOOKUP(A63,#REF!,2,0)),"N/A",((VLOOKUP(A63,#REF!,2,0))))</f>
        <v>N/A</v>
      </c>
      <c r="C63" s="67"/>
      <c r="D63" s="67"/>
      <c r="E63" s="67"/>
      <c r="F63" s="67"/>
      <c r="G63" s="80">
        <f>IF(ISERROR(VLOOKUP(A63,'RESULTADOS ACUMULADO 2008'!$A$41:$O$148,3,0)),"0.00",(VLOOKUP(A63,'RESULTADOS ACUMULADO 2008'!$A$41:$O$148,3,0)))</f>
        <v>0</v>
      </c>
      <c r="H63" s="79">
        <f t="shared" si="0"/>
        <v>0</v>
      </c>
      <c r="I63" s="62"/>
      <c r="J63" s="80">
        <f>IF(ISERROR(VLOOKUP(A63,'RESULTADOS ACUMULADO 2008'!$A$41:$O$148,4,0)),"0.00",(VLOOKUP(A63,'RESULTADOS ACUMULADO 2008'!$A$41:$O$148,4,0)))</f>
        <v>0</v>
      </c>
      <c r="K63" s="79">
        <f t="shared" si="1"/>
        <v>0</v>
      </c>
      <c r="L63" s="67">
        <v>55.7</v>
      </c>
      <c r="M63" s="80">
        <f>IF(ISERROR(VLOOKUP(A63,'RESULTADOS ACUMULADO 2008'!$A$41:$O$148,5,0)),"0.00",(VLOOKUP(A63,'RESULTADOS ACUMULADO 2008'!$A$41:$O$148,5,0)))</f>
        <v>55.7</v>
      </c>
      <c r="N63" s="79">
        <f t="shared" si="2"/>
        <v>0</v>
      </c>
      <c r="O63" s="67"/>
      <c r="P63" s="78"/>
      <c r="Q63" s="79"/>
      <c r="R63" s="67">
        <v>91.75</v>
      </c>
      <c r="S63" s="78"/>
      <c r="T63" s="79"/>
      <c r="U63" s="67"/>
      <c r="V63" s="78"/>
      <c r="W63" s="79"/>
      <c r="X63" s="67"/>
      <c r="Y63" s="78"/>
      <c r="Z63" s="79"/>
      <c r="AA63" s="67"/>
      <c r="AB63" s="78"/>
      <c r="AC63" s="79"/>
      <c r="AD63" s="67"/>
      <c r="AE63" s="78"/>
      <c r="AF63" s="79"/>
      <c r="AG63" s="67"/>
      <c r="AH63" s="78"/>
      <c r="AI63" s="79"/>
      <c r="AJ63" s="67"/>
      <c r="AK63" s="78"/>
      <c r="AL63" s="79"/>
      <c r="AM63" s="67"/>
      <c r="AN63" s="78"/>
      <c r="AO63" s="79"/>
      <c r="AP63" s="67"/>
      <c r="AQ63" s="78"/>
      <c r="AR63" s="79"/>
      <c r="AS63" s="67">
        <f>SUM(I63:U63)</f>
        <v>203.15</v>
      </c>
    </row>
    <row r="64" spans="1:45" s="44" customFormat="1" ht="18" customHeight="1">
      <c r="A64" s="68">
        <v>244</v>
      </c>
      <c r="B64" s="110" t="str">
        <f>IF(ISERROR(VLOOKUP(A64,#REF!,2,0)),"N/A",((VLOOKUP(A64,#REF!,2,0))))</f>
        <v>N/A</v>
      </c>
      <c r="C64" s="67"/>
      <c r="D64" s="67"/>
      <c r="E64" s="67"/>
      <c r="F64" s="67"/>
      <c r="G64" s="80">
        <f>IF(ISERROR(VLOOKUP(A64,'RESULTADOS ACUMULADO 2008'!$A$41:$O$148,3,0)),"0.00",(VLOOKUP(A64,'RESULTADOS ACUMULADO 2008'!$A$41:$O$148,3,0)))</f>
        <v>0</v>
      </c>
      <c r="H64" s="79">
        <f t="shared" si="0"/>
        <v>0</v>
      </c>
      <c r="I64" s="62"/>
      <c r="J64" s="80">
        <f>IF(ISERROR(VLOOKUP(A64,'RESULTADOS ACUMULADO 2008'!$A$41:$O$148,4,0)),"0.00",(VLOOKUP(A64,'RESULTADOS ACUMULADO 2008'!$A$41:$O$148,4,0)))</f>
        <v>0</v>
      </c>
      <c r="K64" s="79">
        <f t="shared" si="1"/>
        <v>0</v>
      </c>
      <c r="L64" s="67"/>
      <c r="M64" s="80">
        <f>IF(ISERROR(VLOOKUP(A64,'RESULTADOS ACUMULADO 2008'!$A$41:$O$148,5,0)),"0.00",(VLOOKUP(A64,'RESULTADOS ACUMULADO 2008'!$A$41:$O$148,5,0)))</f>
        <v>0</v>
      </c>
      <c r="N64" s="79">
        <f t="shared" si="2"/>
        <v>0</v>
      </c>
      <c r="O64" s="67"/>
      <c r="P64" s="78"/>
      <c r="Q64" s="79"/>
      <c r="R64" s="67"/>
      <c r="S64" s="78"/>
      <c r="T64" s="79"/>
      <c r="U64" s="67"/>
      <c r="V64" s="78"/>
      <c r="W64" s="79"/>
      <c r="X64" s="67"/>
      <c r="Y64" s="78"/>
      <c r="Z64" s="79"/>
      <c r="AA64" s="67"/>
      <c r="AB64" s="78"/>
      <c r="AC64" s="79"/>
      <c r="AD64" s="67"/>
      <c r="AE64" s="78"/>
      <c r="AF64" s="79"/>
      <c r="AG64" s="67"/>
      <c r="AH64" s="78"/>
      <c r="AI64" s="79"/>
      <c r="AJ64" s="67"/>
      <c r="AK64" s="78"/>
      <c r="AL64" s="79"/>
      <c r="AM64" s="67"/>
      <c r="AN64" s="78"/>
      <c r="AO64" s="79"/>
      <c r="AP64" s="67"/>
      <c r="AQ64" s="78"/>
      <c r="AR64" s="79"/>
      <c r="AS64" s="67"/>
    </row>
    <row r="65" spans="1:45" s="44" customFormat="1" ht="18" customHeight="1">
      <c r="A65" s="68">
        <v>245</v>
      </c>
      <c r="B65" s="110" t="str">
        <f>IF(ISERROR(VLOOKUP(A65,#REF!,2,0)),"N/A",((VLOOKUP(A65,#REF!,2,0))))</f>
        <v>N/A</v>
      </c>
      <c r="C65" s="67"/>
      <c r="D65" s="67"/>
      <c r="E65" s="67"/>
      <c r="F65" s="67"/>
      <c r="G65" s="80" t="str">
        <f>IF(ISERROR(VLOOKUP(A65,'RESULTADOS ACUMULADO 2008'!$A$41:$O$148,3,0)),"0.00",(VLOOKUP(A65,'RESULTADOS ACUMULADO 2008'!$A$41:$O$148,3,0)))</f>
        <v>0.00</v>
      </c>
      <c r="H65" s="79">
        <f t="shared" si="0"/>
        <v>0</v>
      </c>
      <c r="I65" s="67"/>
      <c r="J65" s="80" t="str">
        <f>IF(ISERROR(VLOOKUP(A65,'RESULTADOS ACUMULADO 2008'!$A$41:$O$148,4,0)),"0.00",(VLOOKUP(A65,'RESULTADOS ACUMULADO 2008'!$A$41:$O$148,4,0)))</f>
        <v>0.00</v>
      </c>
      <c r="K65" s="79">
        <f t="shared" si="1"/>
        <v>0</v>
      </c>
      <c r="L65" s="67"/>
      <c r="M65" s="80" t="str">
        <f>IF(ISERROR(VLOOKUP(A65,'RESULTADOS ACUMULADO 2008'!$A$41:$O$148,5,0)),"0.00",(VLOOKUP(A65,'RESULTADOS ACUMULADO 2008'!$A$41:$O$148,5,0)))</f>
        <v>0.00</v>
      </c>
      <c r="N65" s="79">
        <f t="shared" si="2"/>
        <v>0</v>
      </c>
      <c r="O65" s="67"/>
      <c r="P65" s="78"/>
      <c r="Q65" s="79"/>
      <c r="R65" s="67"/>
      <c r="S65" s="78"/>
      <c r="T65" s="79"/>
      <c r="U65" s="67"/>
      <c r="V65" s="78"/>
      <c r="W65" s="79"/>
      <c r="X65" s="67"/>
      <c r="Y65" s="78"/>
      <c r="Z65" s="79"/>
      <c r="AA65" s="67"/>
      <c r="AB65" s="78"/>
      <c r="AC65" s="79"/>
      <c r="AD65" s="67"/>
      <c r="AE65" s="78"/>
      <c r="AF65" s="79"/>
      <c r="AG65" s="67"/>
      <c r="AH65" s="78"/>
      <c r="AI65" s="79"/>
      <c r="AJ65" s="67"/>
      <c r="AK65" s="78"/>
      <c r="AL65" s="79"/>
      <c r="AM65" s="67"/>
      <c r="AN65" s="78"/>
      <c r="AO65" s="79"/>
      <c r="AP65" s="67"/>
      <c r="AQ65" s="78"/>
      <c r="AR65" s="79"/>
      <c r="AS65" s="67"/>
    </row>
    <row r="66" spans="1:45" s="44" customFormat="1" ht="18" customHeight="1">
      <c r="A66" s="68">
        <v>246</v>
      </c>
      <c r="B66" s="110" t="str">
        <f>IF(ISERROR(VLOOKUP(A66,#REF!,2,0)),"N/A",((VLOOKUP(A66,#REF!,2,0))))</f>
        <v>N/A</v>
      </c>
      <c r="C66" s="67"/>
      <c r="D66" s="67"/>
      <c r="E66" s="67"/>
      <c r="F66" s="67"/>
      <c r="G66" s="80" t="str">
        <f>IF(ISERROR(VLOOKUP(A66,'RESULTADOS ACUMULADO 2008'!$A$41:$O$148,3,0)),"0.00",(VLOOKUP(A66,'RESULTADOS ACUMULADO 2008'!$A$41:$O$148,3,0)))</f>
        <v>0.00</v>
      </c>
      <c r="H66" s="79">
        <f t="shared" si="0"/>
        <v>0</v>
      </c>
      <c r="I66" s="67"/>
      <c r="J66" s="80" t="str">
        <f>IF(ISERROR(VLOOKUP(A66,'RESULTADOS ACUMULADO 2008'!$A$41:$O$148,4,0)),"0.00",(VLOOKUP(A66,'RESULTADOS ACUMULADO 2008'!$A$41:$O$148,4,0)))</f>
        <v>0.00</v>
      </c>
      <c r="K66" s="79">
        <f t="shared" si="1"/>
        <v>0</v>
      </c>
      <c r="L66" s="67"/>
      <c r="M66" s="80" t="str">
        <f>IF(ISERROR(VLOOKUP(A66,'RESULTADOS ACUMULADO 2008'!$A$41:$O$148,5,0)),"0.00",(VLOOKUP(A66,'RESULTADOS ACUMULADO 2008'!$A$41:$O$148,5,0)))</f>
        <v>0.00</v>
      </c>
      <c r="N66" s="79">
        <f t="shared" si="2"/>
        <v>0</v>
      </c>
      <c r="O66" s="67"/>
      <c r="P66" s="78"/>
      <c r="Q66" s="79"/>
      <c r="R66" s="67"/>
      <c r="S66" s="78"/>
      <c r="T66" s="79"/>
      <c r="U66" s="67"/>
      <c r="V66" s="78"/>
      <c r="W66" s="79"/>
      <c r="X66" s="67"/>
      <c r="Y66" s="78"/>
      <c r="Z66" s="79"/>
      <c r="AA66" s="67"/>
      <c r="AB66" s="78"/>
      <c r="AC66" s="79"/>
      <c r="AD66" s="67"/>
      <c r="AE66" s="78"/>
      <c r="AF66" s="79"/>
      <c r="AG66" s="67"/>
      <c r="AH66" s="78"/>
      <c r="AI66" s="79"/>
      <c r="AJ66" s="67"/>
      <c r="AK66" s="78"/>
      <c r="AL66" s="79"/>
      <c r="AM66" s="67"/>
      <c r="AN66" s="78"/>
      <c r="AO66" s="79"/>
      <c r="AP66" s="67"/>
      <c r="AQ66" s="78"/>
      <c r="AR66" s="79"/>
      <c r="AS66" s="67"/>
    </row>
    <row r="67" spans="1:45" s="44" customFormat="1" ht="18" customHeight="1">
      <c r="A67" s="68">
        <v>247</v>
      </c>
      <c r="B67" s="110" t="str">
        <f>IF(ISERROR(VLOOKUP(A67,#REF!,2,0)),"N/A",((VLOOKUP(A67,#REF!,2,0))))</f>
        <v>N/A</v>
      </c>
      <c r="C67" s="67"/>
      <c r="D67" s="67"/>
      <c r="E67" s="67"/>
      <c r="F67" s="67"/>
      <c r="G67" s="80" t="str">
        <f>IF(ISERROR(VLOOKUP(A67,'RESULTADOS ACUMULADO 2008'!$A$41:$O$148,3,0)),"0.00",(VLOOKUP(A67,'RESULTADOS ACUMULADO 2008'!$A$41:$O$148,3,0)))</f>
        <v>0.00</v>
      </c>
      <c r="H67" s="79">
        <f t="shared" si="0"/>
        <v>0</v>
      </c>
      <c r="I67" s="67"/>
      <c r="J67" s="80" t="str">
        <f>IF(ISERROR(VLOOKUP(A67,'RESULTADOS ACUMULADO 2008'!$A$41:$O$148,4,0)),"0.00",(VLOOKUP(A67,'RESULTADOS ACUMULADO 2008'!$A$41:$O$148,4,0)))</f>
        <v>0.00</v>
      </c>
      <c r="K67" s="79">
        <f t="shared" si="1"/>
        <v>0</v>
      </c>
      <c r="L67" s="67"/>
      <c r="M67" s="80" t="str">
        <f>IF(ISERROR(VLOOKUP(A67,'RESULTADOS ACUMULADO 2008'!$A$41:$O$148,5,0)),"0.00",(VLOOKUP(A67,'RESULTADOS ACUMULADO 2008'!$A$41:$O$148,5,0)))</f>
        <v>0.00</v>
      </c>
      <c r="N67" s="79">
        <f t="shared" si="2"/>
        <v>0</v>
      </c>
      <c r="O67" s="67"/>
      <c r="P67" s="78"/>
      <c r="Q67" s="79"/>
      <c r="R67" s="67"/>
      <c r="S67" s="78"/>
      <c r="T67" s="79"/>
      <c r="U67" s="67"/>
      <c r="V67" s="78"/>
      <c r="W67" s="79"/>
      <c r="X67" s="67"/>
      <c r="Y67" s="78"/>
      <c r="Z67" s="79"/>
      <c r="AA67" s="67"/>
      <c r="AB67" s="78"/>
      <c r="AC67" s="79"/>
      <c r="AD67" s="67"/>
      <c r="AE67" s="78"/>
      <c r="AF67" s="79"/>
      <c r="AG67" s="67"/>
      <c r="AH67" s="78"/>
      <c r="AI67" s="79"/>
      <c r="AJ67" s="67"/>
      <c r="AK67" s="78"/>
      <c r="AL67" s="79"/>
      <c r="AM67" s="67"/>
      <c r="AN67" s="78"/>
      <c r="AO67" s="79"/>
      <c r="AP67" s="67"/>
      <c r="AQ67" s="78"/>
      <c r="AR67" s="79"/>
      <c r="AS67" s="67"/>
    </row>
    <row r="68" spans="1:45" s="44" customFormat="1" ht="18" customHeight="1">
      <c r="A68" s="68">
        <v>254</v>
      </c>
      <c r="B68" s="110" t="str">
        <f>IF(ISERROR(VLOOKUP(A68,#REF!,2,0)),"N/A",((VLOOKUP(A68,#REF!,2,0))))</f>
        <v>N/A</v>
      </c>
      <c r="C68" s="67"/>
      <c r="D68" s="67"/>
      <c r="E68" s="67"/>
      <c r="F68" s="67"/>
      <c r="G68" s="80">
        <f>IF(ISERROR(VLOOKUP(A68,'RESULTADOS ACUMULADO 2008'!$A$41:$O$148,3,0)),"0.00",(VLOOKUP(A68,'RESULTADOS ACUMULADO 2008'!$A$41:$O$148,3,0)))</f>
        <v>0</v>
      </c>
      <c r="H68" s="79">
        <f t="shared" si="0"/>
        <v>0</v>
      </c>
      <c r="I68" s="67"/>
      <c r="J68" s="80">
        <f>IF(ISERROR(VLOOKUP(A68,'RESULTADOS ACUMULADO 2008'!$A$41:$O$148,4,0)),"0.00",(VLOOKUP(A68,'RESULTADOS ACUMULADO 2008'!$A$41:$O$148,4,0)))</f>
        <v>0</v>
      </c>
      <c r="K68" s="79">
        <f t="shared" si="1"/>
        <v>0</v>
      </c>
      <c r="L68" s="67"/>
      <c r="M68" s="80">
        <f>IF(ISERROR(VLOOKUP(A68,'RESULTADOS ACUMULADO 2008'!$A$41:$O$148,5,0)),"0.00",(VLOOKUP(A68,'RESULTADOS ACUMULADO 2008'!$A$41:$O$148,5,0)))</f>
        <v>0</v>
      </c>
      <c r="N68" s="79">
        <f t="shared" si="2"/>
        <v>0</v>
      </c>
      <c r="O68" s="67"/>
      <c r="P68" s="78"/>
      <c r="Q68" s="79"/>
      <c r="R68" s="67"/>
      <c r="S68" s="78"/>
      <c r="T68" s="79"/>
      <c r="U68" s="67"/>
      <c r="V68" s="78"/>
      <c r="W68" s="79"/>
      <c r="X68" s="67"/>
      <c r="Y68" s="78"/>
      <c r="Z68" s="79"/>
      <c r="AA68" s="67"/>
      <c r="AB68" s="78"/>
      <c r="AC68" s="79"/>
      <c r="AD68" s="67"/>
      <c r="AE68" s="78"/>
      <c r="AF68" s="79"/>
      <c r="AG68" s="67"/>
      <c r="AH68" s="78"/>
      <c r="AI68" s="79"/>
      <c r="AJ68" s="67"/>
      <c r="AK68" s="78"/>
      <c r="AL68" s="79"/>
      <c r="AM68" s="67"/>
      <c r="AN68" s="78"/>
      <c r="AO68" s="79"/>
      <c r="AP68" s="67"/>
      <c r="AQ68" s="78"/>
      <c r="AR68" s="79"/>
      <c r="AS68" s="67"/>
    </row>
    <row r="69" spans="1:45" s="44" customFormat="1" ht="18" customHeight="1">
      <c r="A69" s="68">
        <v>262</v>
      </c>
      <c r="B69" s="110" t="str">
        <f>IF(ISERROR(VLOOKUP(A69,#REF!,2,0)),"N/A",((VLOOKUP(A69,#REF!,2,0))))</f>
        <v>N/A</v>
      </c>
      <c r="C69" s="67">
        <v>15000</v>
      </c>
      <c r="D69" s="67"/>
      <c r="E69" s="67"/>
      <c r="F69" s="67"/>
      <c r="G69" s="80">
        <f>IF(ISERROR(VLOOKUP(A69,'RESULTADOS ACUMULADO 2008'!$A$41:$O$148,3,0)),"0.00",(VLOOKUP(A69,'RESULTADOS ACUMULADO 2008'!$A$41:$O$148,3,0)))</f>
        <v>0</v>
      </c>
      <c r="H69" s="79">
        <f t="shared" si="0"/>
        <v>0</v>
      </c>
      <c r="I69" s="62">
        <v>100</v>
      </c>
      <c r="J69" s="80">
        <f>IF(ISERROR(VLOOKUP(A69,'RESULTADOS ACUMULADO 2008'!$A$41:$O$148,4,0)),"0.00",(VLOOKUP(A69,'RESULTADOS ACUMULADO 2008'!$A$41:$O$148,4,0)))</f>
        <v>100</v>
      </c>
      <c r="K69" s="79">
        <f t="shared" si="1"/>
        <v>0</v>
      </c>
      <c r="L69" s="67">
        <v>400</v>
      </c>
      <c r="M69" s="80">
        <f>IF(ISERROR(VLOOKUP(A69,'RESULTADOS ACUMULADO 2008'!$A$41:$O$148,5,0)),"0.00",(VLOOKUP(A69,'RESULTADOS ACUMULADO 2008'!$A$41:$O$148,5,0)))</f>
        <v>400</v>
      </c>
      <c r="N69" s="79">
        <f t="shared" si="2"/>
        <v>0</v>
      </c>
      <c r="O69" s="67">
        <v>1025</v>
      </c>
      <c r="P69" s="78"/>
      <c r="Q69" s="79"/>
      <c r="R69" s="67">
        <v>350</v>
      </c>
      <c r="S69" s="78"/>
      <c r="T69" s="79"/>
      <c r="U69" s="67">
        <v>790</v>
      </c>
      <c r="V69" s="78"/>
      <c r="W69" s="79"/>
      <c r="X69" s="67"/>
      <c r="Y69" s="78"/>
      <c r="Z69" s="79"/>
      <c r="AA69" s="67"/>
      <c r="AB69" s="78"/>
      <c r="AC69" s="79"/>
      <c r="AD69" s="67"/>
      <c r="AE69" s="78"/>
      <c r="AF69" s="79"/>
      <c r="AG69" s="67"/>
      <c r="AH69" s="78"/>
      <c r="AI69" s="79"/>
      <c r="AJ69" s="67"/>
      <c r="AK69" s="78"/>
      <c r="AL69" s="79"/>
      <c r="AM69" s="67"/>
      <c r="AN69" s="78"/>
      <c r="AO69" s="79"/>
      <c r="AP69" s="67"/>
      <c r="AQ69" s="78"/>
      <c r="AR69" s="79"/>
      <c r="AS69" s="67">
        <f>SUM(I69:U69)</f>
        <v>3165</v>
      </c>
    </row>
    <row r="70" spans="1:45" s="44" customFormat="1" ht="18" customHeight="1">
      <c r="A70" s="68">
        <v>264</v>
      </c>
      <c r="B70" s="110" t="str">
        <f>IF(ISERROR(VLOOKUP(A70,#REF!,2,0)),"N/A",((VLOOKUP(A70,#REF!,2,0))))</f>
        <v>N/A</v>
      </c>
      <c r="C70" s="67"/>
      <c r="D70" s="67"/>
      <c r="E70" s="67"/>
      <c r="F70" s="67"/>
      <c r="G70" s="80">
        <f>IF(ISERROR(VLOOKUP(A70,'RESULTADOS ACUMULADO 2008'!$A$41:$O$148,3,0)),"0.00",(VLOOKUP(A70,'RESULTADOS ACUMULADO 2008'!$A$41:$O$148,3,0)))</f>
        <v>0</v>
      </c>
      <c r="H70" s="79">
        <f t="shared" si="0"/>
        <v>0</v>
      </c>
      <c r="I70" s="62"/>
      <c r="J70" s="80">
        <f>IF(ISERROR(VLOOKUP(A70,'RESULTADOS ACUMULADO 2008'!$A$41:$O$148,4,0)),"0.00",(VLOOKUP(A70,'RESULTADOS ACUMULADO 2008'!$A$41:$O$148,4,0)))</f>
        <v>0</v>
      </c>
      <c r="K70" s="79">
        <f t="shared" si="1"/>
        <v>0</v>
      </c>
      <c r="L70" s="67">
        <v>36.75</v>
      </c>
      <c r="M70" s="80">
        <f>IF(ISERROR(VLOOKUP(A70,'RESULTADOS ACUMULADO 2008'!$A$41:$O$148,5,0)),"0.00",(VLOOKUP(A70,'RESULTADOS ACUMULADO 2008'!$A$41:$O$148,5,0)))</f>
        <v>36.75</v>
      </c>
      <c r="N70" s="79">
        <f t="shared" si="2"/>
        <v>0</v>
      </c>
      <c r="O70" s="67"/>
      <c r="P70" s="78"/>
      <c r="Q70" s="79"/>
      <c r="R70" s="67"/>
      <c r="S70" s="78"/>
      <c r="T70" s="79"/>
      <c r="U70" s="67"/>
      <c r="V70" s="78"/>
      <c r="W70" s="79"/>
      <c r="X70" s="67"/>
      <c r="Y70" s="78"/>
      <c r="Z70" s="79"/>
      <c r="AA70" s="67"/>
      <c r="AB70" s="78"/>
      <c r="AC70" s="79"/>
      <c r="AD70" s="67"/>
      <c r="AE70" s="78"/>
      <c r="AF70" s="79"/>
      <c r="AG70" s="67"/>
      <c r="AH70" s="78"/>
      <c r="AI70" s="79"/>
      <c r="AJ70" s="67"/>
      <c r="AK70" s="78"/>
      <c r="AL70" s="79"/>
      <c r="AM70" s="67"/>
      <c r="AN70" s="78"/>
      <c r="AO70" s="79"/>
      <c r="AP70" s="67"/>
      <c r="AQ70" s="78"/>
      <c r="AR70" s="79"/>
      <c r="AS70" s="67">
        <f>SUM(I70:U70)</f>
        <v>73.5</v>
      </c>
    </row>
    <row r="71" spans="1:45" s="44" customFormat="1" ht="18" customHeight="1">
      <c r="A71" s="68">
        <v>266</v>
      </c>
      <c r="B71" s="110" t="str">
        <f>IF(ISERROR(VLOOKUP(A71,#REF!,2,0)),"N/A",((VLOOKUP(A71,#REF!,2,0))))</f>
        <v>N/A</v>
      </c>
      <c r="C71" s="67">
        <v>1000</v>
      </c>
      <c r="D71" s="67"/>
      <c r="E71" s="67"/>
      <c r="F71" s="67"/>
      <c r="G71" s="80">
        <f>IF(ISERROR(VLOOKUP(A71,'RESULTADOS ACUMULADO 2008'!$A$41:$O$148,3,0)),"0.00",(VLOOKUP(A71,'RESULTADOS ACUMULADO 2008'!$A$41:$O$148,3,0)))</f>
        <v>0</v>
      </c>
      <c r="H71" s="79">
        <f t="shared" si="0"/>
        <v>0</v>
      </c>
      <c r="I71" s="67">
        <v>11.69</v>
      </c>
      <c r="J71" s="80">
        <f>IF(ISERROR(VLOOKUP(A71,'RESULTADOS ACUMULADO 2008'!$A$41:$O$148,4,0)),"0.00",(VLOOKUP(A71,'RESULTADOS ACUMULADO 2008'!$A$41:$O$148,4,0)))</f>
        <v>11.69</v>
      </c>
      <c r="K71" s="79">
        <f t="shared" si="1"/>
        <v>0</v>
      </c>
      <c r="L71" s="67">
        <v>12.35</v>
      </c>
      <c r="M71" s="80">
        <f>IF(ISERROR(VLOOKUP(A71,'RESULTADOS ACUMULADO 2008'!$A$41:$O$148,5,0)),"0.00",(VLOOKUP(A71,'RESULTADOS ACUMULADO 2008'!$A$41:$O$148,5,0)))</f>
        <v>12.35</v>
      </c>
      <c r="N71" s="79">
        <f t="shared" si="2"/>
        <v>0</v>
      </c>
      <c r="O71" s="67"/>
      <c r="P71" s="78"/>
      <c r="Q71" s="79"/>
      <c r="R71" s="67">
        <v>62.7</v>
      </c>
      <c r="S71" s="78"/>
      <c r="T71" s="79"/>
      <c r="U71" s="67"/>
      <c r="V71" s="78"/>
      <c r="W71" s="79"/>
      <c r="X71" s="67"/>
      <c r="Y71" s="78"/>
      <c r="Z71" s="79"/>
      <c r="AA71" s="67"/>
      <c r="AB71" s="78"/>
      <c r="AC71" s="79"/>
      <c r="AD71" s="67"/>
      <c r="AE71" s="78"/>
      <c r="AF71" s="79"/>
      <c r="AG71" s="67"/>
      <c r="AH71" s="78"/>
      <c r="AI71" s="79"/>
      <c r="AJ71" s="67"/>
      <c r="AK71" s="78"/>
      <c r="AL71" s="79"/>
      <c r="AM71" s="67"/>
      <c r="AN71" s="78"/>
      <c r="AO71" s="79"/>
      <c r="AP71" s="67"/>
      <c r="AQ71" s="78"/>
      <c r="AR71" s="79"/>
      <c r="AS71" s="67">
        <f>SUM(I71:U71)</f>
        <v>110.78</v>
      </c>
    </row>
    <row r="72" spans="1:45" s="44" customFormat="1" ht="18" customHeight="1">
      <c r="A72" s="68">
        <v>267</v>
      </c>
      <c r="B72" s="110" t="str">
        <f>IF(ISERROR(VLOOKUP(A72,#REF!,2,0)),"N/A",((VLOOKUP(A72,#REF!,2,0))))</f>
        <v>N/A</v>
      </c>
      <c r="C72" s="67">
        <v>2000</v>
      </c>
      <c r="D72" s="67"/>
      <c r="E72" s="67"/>
      <c r="F72" s="67"/>
      <c r="G72" s="80">
        <f>IF(ISERROR(VLOOKUP(A72,'RESULTADOS ACUMULADO 2008'!$A$41:$O$148,3,0)),"0.00",(VLOOKUP(A72,'RESULTADOS ACUMULADO 2008'!$A$41:$O$148,3,0)))</f>
        <v>0</v>
      </c>
      <c r="H72" s="79">
        <f t="shared" si="0"/>
        <v>0</v>
      </c>
      <c r="I72" s="62"/>
      <c r="J72" s="80">
        <f>IF(ISERROR(VLOOKUP(A72,'RESULTADOS ACUMULADO 2008'!$A$41:$O$148,4,0)),"0.00",(VLOOKUP(A72,'RESULTADOS ACUMULADO 2008'!$A$41:$O$148,4,0)))</f>
        <v>0</v>
      </c>
      <c r="K72" s="79">
        <f t="shared" si="1"/>
        <v>0</v>
      </c>
      <c r="L72" s="67">
        <v>605</v>
      </c>
      <c r="M72" s="80">
        <f>IF(ISERROR(VLOOKUP(A72,'RESULTADOS ACUMULADO 2008'!$A$41:$O$148,5,0)),"0.00",(VLOOKUP(A72,'RESULTADOS ACUMULADO 2008'!$A$41:$O$148,5,0)))</f>
        <v>605</v>
      </c>
      <c r="N72" s="79">
        <f t="shared" si="2"/>
        <v>0</v>
      </c>
      <c r="O72" s="67"/>
      <c r="P72" s="78"/>
      <c r="Q72" s="79"/>
      <c r="R72" s="67">
        <v>95</v>
      </c>
      <c r="S72" s="78"/>
      <c r="T72" s="79"/>
      <c r="U72" s="67"/>
      <c r="V72" s="78"/>
      <c r="W72" s="79"/>
      <c r="X72" s="67"/>
      <c r="Y72" s="78"/>
      <c r="Z72" s="79"/>
      <c r="AA72" s="67"/>
      <c r="AB72" s="78"/>
      <c r="AC72" s="79"/>
      <c r="AD72" s="67"/>
      <c r="AE72" s="78"/>
      <c r="AF72" s="79"/>
      <c r="AG72" s="67"/>
      <c r="AH72" s="78"/>
      <c r="AI72" s="79"/>
      <c r="AJ72" s="67"/>
      <c r="AK72" s="78"/>
      <c r="AL72" s="79"/>
      <c r="AM72" s="67"/>
      <c r="AN72" s="78"/>
      <c r="AO72" s="79"/>
      <c r="AP72" s="67"/>
      <c r="AQ72" s="78"/>
      <c r="AR72" s="79"/>
      <c r="AS72" s="67">
        <f>SUM(I72:U72)</f>
        <v>1305</v>
      </c>
    </row>
    <row r="73" spans="1:45" s="44" customFormat="1" ht="18" customHeight="1">
      <c r="A73" s="68">
        <v>268</v>
      </c>
      <c r="B73" s="110" t="str">
        <f>IF(ISERROR(VLOOKUP(A73,#REF!,2,0)),"N/A",((VLOOKUP(A73,#REF!,2,0))))</f>
        <v>N/A</v>
      </c>
      <c r="C73" s="67"/>
      <c r="D73" s="67"/>
      <c r="E73" s="67"/>
      <c r="F73" s="67"/>
      <c r="G73" s="80">
        <f>IF(ISERROR(VLOOKUP(A73,'RESULTADOS ACUMULADO 2008'!$A$41:$O$148,3,0)),"0.00",(VLOOKUP(A73,'RESULTADOS ACUMULADO 2008'!$A$41:$O$148,3,0)))</f>
        <v>0</v>
      </c>
      <c r="H73" s="79">
        <f t="shared" si="0"/>
        <v>0</v>
      </c>
      <c r="I73" s="62">
        <v>5.15</v>
      </c>
      <c r="J73" s="80">
        <f>IF(ISERROR(VLOOKUP(A73,'RESULTADOS ACUMULADO 2008'!$A$41:$O$148,4,0)),"0.00",(VLOOKUP(A73,'RESULTADOS ACUMULADO 2008'!$A$41:$O$148,4,0)))</f>
        <v>5.15</v>
      </c>
      <c r="K73" s="79">
        <f t="shared" si="1"/>
        <v>0</v>
      </c>
      <c r="L73" s="67">
        <v>62.95</v>
      </c>
      <c r="M73" s="80">
        <f>IF(ISERROR(VLOOKUP(A73,'RESULTADOS ACUMULADO 2008'!$A$41:$O$148,5,0)),"0.00",(VLOOKUP(A73,'RESULTADOS ACUMULADO 2008'!$A$41:$O$148,5,0)))</f>
        <v>62.95</v>
      </c>
      <c r="N73" s="79">
        <f t="shared" si="2"/>
        <v>0</v>
      </c>
      <c r="O73" s="67">
        <v>158.69</v>
      </c>
      <c r="P73" s="78"/>
      <c r="Q73" s="79"/>
      <c r="R73" s="67">
        <v>86.8</v>
      </c>
      <c r="S73" s="78"/>
      <c r="T73" s="79"/>
      <c r="U73" s="67"/>
      <c r="V73" s="78"/>
      <c r="W73" s="79"/>
      <c r="X73" s="67"/>
      <c r="Y73" s="78"/>
      <c r="Z73" s="79"/>
      <c r="AA73" s="67"/>
      <c r="AB73" s="78"/>
      <c r="AC73" s="79"/>
      <c r="AD73" s="67"/>
      <c r="AE73" s="78"/>
      <c r="AF73" s="79"/>
      <c r="AG73" s="67"/>
      <c r="AH73" s="78"/>
      <c r="AI73" s="79"/>
      <c r="AJ73" s="67"/>
      <c r="AK73" s="78"/>
      <c r="AL73" s="79"/>
      <c r="AM73" s="67"/>
      <c r="AN73" s="78"/>
      <c r="AO73" s="79"/>
      <c r="AP73" s="67"/>
      <c r="AQ73" s="78"/>
      <c r="AR73" s="79"/>
      <c r="AS73" s="67">
        <f>SUM(I73:U73)</f>
        <v>381.69</v>
      </c>
    </row>
    <row r="74" spans="1:45" s="44" customFormat="1" ht="18" customHeight="1">
      <c r="A74" s="68">
        <v>269</v>
      </c>
      <c r="B74" s="110" t="str">
        <f>IF(ISERROR(VLOOKUP(A74,#REF!,2,0)),"N/A",((VLOOKUP(A74,#REF!,2,0))))</f>
        <v>N/A</v>
      </c>
      <c r="C74" s="67">
        <v>1000</v>
      </c>
      <c r="D74" s="67"/>
      <c r="E74" s="67"/>
      <c r="F74" s="67"/>
      <c r="G74" s="80" t="str">
        <f>IF(ISERROR(VLOOKUP(A74,'RESULTADOS ACUMULADO 2008'!$A$41:$O$148,3,0)),"0.00",(VLOOKUP(A74,'RESULTADOS ACUMULADO 2008'!$A$41:$O$148,3,0)))</f>
        <v>0.00</v>
      </c>
      <c r="H74" s="79">
        <f t="shared" si="0"/>
        <v>0</v>
      </c>
      <c r="I74" s="62"/>
      <c r="J74" s="80" t="str">
        <f>IF(ISERROR(VLOOKUP(A74,'RESULTADOS ACUMULADO 2008'!$A$41:$O$148,4,0)),"0.00",(VLOOKUP(A74,'RESULTADOS ACUMULADO 2008'!$A$41:$O$148,4,0)))</f>
        <v>0.00</v>
      </c>
      <c r="K74" s="79">
        <f t="shared" si="1"/>
        <v>0</v>
      </c>
      <c r="L74" s="67"/>
      <c r="M74" s="80" t="str">
        <f>IF(ISERROR(VLOOKUP(A74,'RESULTADOS ACUMULADO 2008'!$A$41:$O$148,5,0)),"0.00",(VLOOKUP(A74,'RESULTADOS ACUMULADO 2008'!$A$41:$O$148,5,0)))</f>
        <v>0.00</v>
      </c>
      <c r="N74" s="79">
        <f t="shared" si="2"/>
        <v>0</v>
      </c>
      <c r="O74" s="67"/>
      <c r="P74" s="78"/>
      <c r="Q74" s="79"/>
      <c r="R74" s="67"/>
      <c r="S74" s="78"/>
      <c r="T74" s="79"/>
      <c r="U74" s="67"/>
      <c r="V74" s="78"/>
      <c r="W74" s="79"/>
      <c r="X74" s="67"/>
      <c r="Y74" s="78"/>
      <c r="Z74" s="79"/>
      <c r="AA74" s="67"/>
      <c r="AB74" s="78"/>
      <c r="AC74" s="79"/>
      <c r="AD74" s="67"/>
      <c r="AE74" s="78"/>
      <c r="AF74" s="79"/>
      <c r="AG74" s="67"/>
      <c r="AH74" s="78"/>
      <c r="AI74" s="79"/>
      <c r="AJ74" s="67"/>
      <c r="AK74" s="78"/>
      <c r="AL74" s="79"/>
      <c r="AM74" s="67"/>
      <c r="AN74" s="78"/>
      <c r="AO74" s="79"/>
      <c r="AP74" s="67"/>
      <c r="AQ74" s="78"/>
      <c r="AR74" s="79"/>
      <c r="AS74" s="67"/>
    </row>
    <row r="75" spans="1:45" s="44" customFormat="1" ht="18" customHeight="1">
      <c r="A75" s="68">
        <v>272</v>
      </c>
      <c r="B75" s="110" t="str">
        <f>IF(ISERROR(VLOOKUP(A75,#REF!,2,0)),"N/A",((VLOOKUP(A75,#REF!,2,0))))</f>
        <v>N/A</v>
      </c>
      <c r="C75" s="67"/>
      <c r="D75" s="67"/>
      <c r="E75" s="67"/>
      <c r="F75" s="67"/>
      <c r="G75" s="80">
        <f>IF(ISERROR(VLOOKUP(A75,'RESULTADOS ACUMULADO 2008'!$A$41:$O$148,3,0)),"0.00",(VLOOKUP(A75,'RESULTADOS ACUMULADO 2008'!$A$41:$O$148,3,0)))</f>
        <v>0</v>
      </c>
      <c r="H75" s="79">
        <f t="shared" si="0"/>
        <v>0</v>
      </c>
      <c r="I75" s="62"/>
      <c r="J75" s="80">
        <f>IF(ISERROR(VLOOKUP(A75,'RESULTADOS ACUMULADO 2008'!$A$41:$O$148,4,0)),"0.00",(VLOOKUP(A75,'RESULTADOS ACUMULADO 2008'!$A$41:$O$148,4,0)))</f>
        <v>0</v>
      </c>
      <c r="K75" s="79">
        <f t="shared" si="1"/>
        <v>0</v>
      </c>
      <c r="L75" s="67"/>
      <c r="M75" s="80">
        <f>IF(ISERROR(VLOOKUP(A75,'RESULTADOS ACUMULADO 2008'!$A$41:$O$148,5,0)),"0.00",(VLOOKUP(A75,'RESULTADOS ACUMULADO 2008'!$A$41:$O$148,5,0)))</f>
        <v>0</v>
      </c>
      <c r="N75" s="79">
        <f t="shared" si="2"/>
        <v>0</v>
      </c>
      <c r="O75" s="67"/>
      <c r="P75" s="78"/>
      <c r="Q75" s="79"/>
      <c r="R75" s="67">
        <v>64.95</v>
      </c>
      <c r="S75" s="78"/>
      <c r="T75" s="79"/>
      <c r="U75" s="67"/>
      <c r="V75" s="78"/>
      <c r="W75" s="79"/>
      <c r="X75" s="67"/>
      <c r="Y75" s="78"/>
      <c r="Z75" s="79"/>
      <c r="AA75" s="67"/>
      <c r="AB75" s="78"/>
      <c r="AC75" s="79"/>
      <c r="AD75" s="67"/>
      <c r="AE75" s="78"/>
      <c r="AF75" s="79"/>
      <c r="AG75" s="67"/>
      <c r="AH75" s="78"/>
      <c r="AI75" s="79"/>
      <c r="AJ75" s="67"/>
      <c r="AK75" s="78"/>
      <c r="AL75" s="79"/>
      <c r="AM75" s="67"/>
      <c r="AN75" s="78"/>
      <c r="AO75" s="79"/>
      <c r="AP75" s="67"/>
      <c r="AQ75" s="78"/>
      <c r="AR75" s="79"/>
      <c r="AS75" s="67">
        <f>SUM(I75:U75)</f>
        <v>64.95</v>
      </c>
    </row>
    <row r="76" spans="1:45" s="44" customFormat="1" ht="18" customHeight="1">
      <c r="A76" s="68">
        <v>283</v>
      </c>
      <c r="B76" s="110" t="str">
        <f>IF(ISERROR(VLOOKUP(A76,#REF!,2,0)),"N/A",((VLOOKUP(A76,#REF!,2,0))))</f>
        <v>N/A</v>
      </c>
      <c r="C76" s="67"/>
      <c r="D76" s="67"/>
      <c r="E76" s="67"/>
      <c r="F76" s="67"/>
      <c r="G76" s="80">
        <f>IF(ISERROR(VLOOKUP(A76,'RESULTADOS ACUMULADO 2008'!$A$41:$O$148,3,0)),"0.00",(VLOOKUP(A76,'RESULTADOS ACUMULADO 2008'!$A$41:$O$148,3,0)))</f>
        <v>0</v>
      </c>
      <c r="H76" s="79">
        <f aca="true" t="shared" si="3" ref="H76:H106">+F76-G76</f>
        <v>0</v>
      </c>
      <c r="I76" s="62">
        <v>161</v>
      </c>
      <c r="J76" s="80">
        <f>IF(ISERROR(VLOOKUP(A76,'RESULTADOS ACUMULADO 2008'!$A$41:$O$148,4,0)),"0.00",(VLOOKUP(A76,'RESULTADOS ACUMULADO 2008'!$A$41:$O$148,4,0)))</f>
        <v>161</v>
      </c>
      <c r="K76" s="79">
        <f aca="true" t="shared" si="4" ref="K76:K107">+I76-J76</f>
        <v>0</v>
      </c>
      <c r="L76" s="67"/>
      <c r="M76" s="80">
        <f>IF(ISERROR(VLOOKUP(A76,'RESULTADOS ACUMULADO 2008'!$A$41:$O$148,5,0)),"0.00",(VLOOKUP(A76,'RESULTADOS ACUMULADO 2008'!$A$41:$O$148,5,0)))</f>
        <v>0</v>
      </c>
      <c r="N76" s="79">
        <f aca="true" t="shared" si="5" ref="N76:N107">+L76-M76</f>
        <v>0</v>
      </c>
      <c r="O76" s="67"/>
      <c r="P76" s="78"/>
      <c r="Q76" s="79"/>
      <c r="R76" s="67">
        <v>337.95</v>
      </c>
      <c r="S76" s="78"/>
      <c r="T76" s="79"/>
      <c r="U76" s="67"/>
      <c r="V76" s="78"/>
      <c r="W76" s="79"/>
      <c r="X76" s="67"/>
      <c r="Y76" s="78"/>
      <c r="Z76" s="79"/>
      <c r="AA76" s="67"/>
      <c r="AB76" s="78"/>
      <c r="AC76" s="79"/>
      <c r="AD76" s="67"/>
      <c r="AE76" s="78"/>
      <c r="AF76" s="79"/>
      <c r="AG76" s="67"/>
      <c r="AH76" s="78"/>
      <c r="AI76" s="79"/>
      <c r="AJ76" s="67"/>
      <c r="AK76" s="78"/>
      <c r="AL76" s="79"/>
      <c r="AM76" s="67"/>
      <c r="AN76" s="78"/>
      <c r="AO76" s="79"/>
      <c r="AP76" s="67"/>
      <c r="AQ76" s="78"/>
      <c r="AR76" s="79"/>
      <c r="AS76" s="67">
        <f>SUM(I76:U76)</f>
        <v>659.95</v>
      </c>
    </row>
    <row r="77" spans="1:45" s="44" customFormat="1" ht="18" customHeight="1">
      <c r="A77" s="68">
        <v>284</v>
      </c>
      <c r="B77" s="110" t="str">
        <f>IF(ISERROR(VLOOKUP(A77,#REF!,2,0)),"N/A",((VLOOKUP(A77,#REF!,2,0))))</f>
        <v>N/A</v>
      </c>
      <c r="C77" s="67">
        <v>3000</v>
      </c>
      <c r="D77" s="67"/>
      <c r="E77" s="67"/>
      <c r="F77" s="67"/>
      <c r="G77" s="80" t="str">
        <f>IF(ISERROR(VLOOKUP(A77,'RESULTADOS ACUMULADO 2008'!$A$41:$O$148,3,0)),"0.00",(VLOOKUP(A77,'RESULTADOS ACUMULADO 2008'!$A$41:$O$148,3,0)))</f>
        <v>0.00</v>
      </c>
      <c r="H77" s="79">
        <f t="shared" si="3"/>
        <v>0</v>
      </c>
      <c r="I77" s="67"/>
      <c r="J77" s="80" t="str">
        <f>IF(ISERROR(VLOOKUP(A77,'RESULTADOS ACUMULADO 2008'!$A$41:$O$148,4,0)),"0.00",(VLOOKUP(A77,'RESULTADOS ACUMULADO 2008'!$A$41:$O$148,4,0)))</f>
        <v>0.00</v>
      </c>
      <c r="K77" s="79">
        <f t="shared" si="4"/>
        <v>0</v>
      </c>
      <c r="L77" s="67"/>
      <c r="M77" s="80" t="str">
        <f>IF(ISERROR(VLOOKUP(A77,'RESULTADOS ACUMULADO 2008'!$A$41:$O$148,5,0)),"0.00",(VLOOKUP(A77,'RESULTADOS ACUMULADO 2008'!$A$41:$O$148,5,0)))</f>
        <v>0.00</v>
      </c>
      <c r="N77" s="79">
        <f t="shared" si="5"/>
        <v>0</v>
      </c>
      <c r="O77" s="67"/>
      <c r="P77" s="78"/>
      <c r="Q77" s="79"/>
      <c r="R77" s="67"/>
      <c r="S77" s="78"/>
      <c r="T77" s="79"/>
      <c r="U77" s="67"/>
      <c r="V77" s="78"/>
      <c r="W77" s="79"/>
      <c r="X77" s="67"/>
      <c r="Y77" s="78"/>
      <c r="Z77" s="79"/>
      <c r="AA77" s="67"/>
      <c r="AB77" s="78"/>
      <c r="AC77" s="79"/>
      <c r="AD77" s="67"/>
      <c r="AE77" s="78"/>
      <c r="AF77" s="79"/>
      <c r="AG77" s="67"/>
      <c r="AH77" s="78"/>
      <c r="AI77" s="79"/>
      <c r="AJ77" s="67"/>
      <c r="AK77" s="78"/>
      <c r="AL77" s="79"/>
      <c r="AM77" s="67"/>
      <c r="AN77" s="78"/>
      <c r="AO77" s="79"/>
      <c r="AP77" s="67"/>
      <c r="AQ77" s="78"/>
      <c r="AR77" s="79"/>
      <c r="AS77" s="67"/>
    </row>
    <row r="78" spans="1:45" s="44" customFormat="1" ht="18" customHeight="1">
      <c r="A78" s="68">
        <v>285</v>
      </c>
      <c r="B78" s="110" t="str">
        <f>IF(ISERROR(VLOOKUP(A78,#REF!,2,0)),"N/A",((VLOOKUP(A78,#REF!,2,0))))</f>
        <v>N/A</v>
      </c>
      <c r="C78" s="67"/>
      <c r="D78" s="67"/>
      <c r="E78" s="67"/>
      <c r="F78" s="67"/>
      <c r="G78" s="80" t="str">
        <f>IF(ISERROR(VLOOKUP(A78,'RESULTADOS ACUMULADO 2008'!$A$41:$O$148,3,0)),"0.00",(VLOOKUP(A78,'RESULTADOS ACUMULADO 2008'!$A$41:$O$148,3,0)))</f>
        <v>0.00</v>
      </c>
      <c r="H78" s="79">
        <f t="shared" si="3"/>
        <v>0</v>
      </c>
      <c r="I78" s="67"/>
      <c r="J78" s="80" t="str">
        <f>IF(ISERROR(VLOOKUP(A78,'RESULTADOS ACUMULADO 2008'!$A$41:$O$148,4,0)),"0.00",(VLOOKUP(A78,'RESULTADOS ACUMULADO 2008'!$A$41:$O$148,4,0)))</f>
        <v>0.00</v>
      </c>
      <c r="K78" s="79">
        <f t="shared" si="4"/>
        <v>0</v>
      </c>
      <c r="L78" s="67"/>
      <c r="M78" s="80" t="str">
        <f>IF(ISERROR(VLOOKUP(A78,'RESULTADOS ACUMULADO 2008'!$A$41:$O$148,5,0)),"0.00",(VLOOKUP(A78,'RESULTADOS ACUMULADO 2008'!$A$41:$O$148,5,0)))</f>
        <v>0.00</v>
      </c>
      <c r="N78" s="79">
        <f t="shared" si="5"/>
        <v>0</v>
      </c>
      <c r="O78" s="67"/>
      <c r="P78" s="78"/>
      <c r="Q78" s="79"/>
      <c r="R78" s="67"/>
      <c r="S78" s="78"/>
      <c r="T78" s="79"/>
      <c r="U78" s="67"/>
      <c r="V78" s="78"/>
      <c r="W78" s="79"/>
      <c r="X78" s="67"/>
      <c r="Y78" s="78"/>
      <c r="Z78" s="79"/>
      <c r="AA78" s="67"/>
      <c r="AB78" s="78"/>
      <c r="AC78" s="79"/>
      <c r="AD78" s="67"/>
      <c r="AE78" s="78"/>
      <c r="AF78" s="79"/>
      <c r="AG78" s="67"/>
      <c r="AH78" s="78"/>
      <c r="AI78" s="79"/>
      <c r="AJ78" s="67"/>
      <c r="AK78" s="78"/>
      <c r="AL78" s="79"/>
      <c r="AM78" s="67"/>
      <c r="AN78" s="78"/>
      <c r="AO78" s="79"/>
      <c r="AP78" s="67"/>
      <c r="AQ78" s="78"/>
      <c r="AR78" s="79"/>
      <c r="AS78" s="67"/>
    </row>
    <row r="79" spans="1:45" s="44" customFormat="1" ht="18" customHeight="1">
      <c r="A79" s="68">
        <v>286</v>
      </c>
      <c r="B79" s="110" t="str">
        <f>IF(ISERROR(VLOOKUP(A79,#REF!,2,0)),"N/A",((VLOOKUP(A79,#REF!,2,0))))</f>
        <v>N/A</v>
      </c>
      <c r="C79" s="67"/>
      <c r="D79" s="67"/>
      <c r="E79" s="67"/>
      <c r="F79" s="67"/>
      <c r="G79" s="80">
        <f>IF(ISERROR(VLOOKUP(A79,'RESULTADOS ACUMULADO 2008'!$A$41:$O$148,3,0)),"0.00",(VLOOKUP(A79,'RESULTADOS ACUMULADO 2008'!$A$41:$O$148,3,0)))</f>
        <v>0</v>
      </c>
      <c r="H79" s="79">
        <f t="shared" si="3"/>
        <v>0</v>
      </c>
      <c r="I79" s="62"/>
      <c r="J79" s="80">
        <f>IF(ISERROR(VLOOKUP(A79,'RESULTADOS ACUMULADO 2008'!$A$41:$O$148,4,0)),"0.00",(VLOOKUP(A79,'RESULTADOS ACUMULADO 2008'!$A$41:$O$148,4,0)))</f>
        <v>0</v>
      </c>
      <c r="K79" s="79">
        <f t="shared" si="4"/>
        <v>0</v>
      </c>
      <c r="L79" s="67"/>
      <c r="M79" s="80">
        <f>IF(ISERROR(VLOOKUP(A79,'RESULTADOS ACUMULADO 2008'!$A$41:$O$148,5,0)),"0.00",(VLOOKUP(A79,'RESULTADOS ACUMULADO 2008'!$A$41:$O$148,5,0)))</f>
        <v>0</v>
      </c>
      <c r="N79" s="79">
        <f t="shared" si="5"/>
        <v>0</v>
      </c>
      <c r="O79" s="67"/>
      <c r="P79" s="78"/>
      <c r="Q79" s="79"/>
      <c r="R79" s="67">
        <v>759.92</v>
      </c>
      <c r="S79" s="78"/>
      <c r="T79" s="79"/>
      <c r="U79" s="67">
        <v>200.95</v>
      </c>
      <c r="V79" s="78"/>
      <c r="W79" s="79"/>
      <c r="X79" s="67"/>
      <c r="Y79" s="78"/>
      <c r="Z79" s="79"/>
      <c r="AA79" s="67"/>
      <c r="AB79" s="78"/>
      <c r="AC79" s="79"/>
      <c r="AD79" s="67"/>
      <c r="AE79" s="78"/>
      <c r="AF79" s="79"/>
      <c r="AG79" s="67"/>
      <c r="AH79" s="78"/>
      <c r="AI79" s="79"/>
      <c r="AJ79" s="67"/>
      <c r="AK79" s="78"/>
      <c r="AL79" s="79"/>
      <c r="AM79" s="67"/>
      <c r="AN79" s="78"/>
      <c r="AO79" s="79"/>
      <c r="AP79" s="67"/>
      <c r="AQ79" s="78"/>
      <c r="AR79" s="79"/>
      <c r="AS79" s="67">
        <f>SUM(I79:U79)</f>
        <v>960.8699999999999</v>
      </c>
    </row>
    <row r="80" spans="1:45" s="44" customFormat="1" ht="18" customHeight="1">
      <c r="A80" s="68">
        <v>289</v>
      </c>
      <c r="B80" s="110" t="str">
        <f>IF(ISERROR(VLOOKUP(A80,#REF!,2,0)),"N/A",((VLOOKUP(A80,#REF!,2,0))))</f>
        <v>N/A</v>
      </c>
      <c r="C80" s="67">
        <v>1000</v>
      </c>
      <c r="D80" s="67"/>
      <c r="E80" s="67"/>
      <c r="F80" s="67"/>
      <c r="G80" s="80" t="str">
        <f>IF(ISERROR(VLOOKUP(A80,'RESULTADOS ACUMULADO 2008'!$A$41:$O$148,3,0)),"0.00",(VLOOKUP(A80,'RESULTADOS ACUMULADO 2008'!$A$41:$O$148,3,0)))</f>
        <v>0.00</v>
      </c>
      <c r="H80" s="79">
        <f t="shared" si="3"/>
        <v>0</v>
      </c>
      <c r="I80" s="62"/>
      <c r="J80" s="80" t="str">
        <f>IF(ISERROR(VLOOKUP(A80,'RESULTADOS ACUMULADO 2008'!$A$41:$O$148,4,0)),"0.00",(VLOOKUP(A80,'RESULTADOS ACUMULADO 2008'!$A$41:$O$148,4,0)))</f>
        <v>0.00</v>
      </c>
      <c r="K80" s="79">
        <f t="shared" si="4"/>
        <v>0</v>
      </c>
      <c r="L80" s="67"/>
      <c r="M80" s="80" t="str">
        <f>IF(ISERROR(VLOOKUP(A80,'RESULTADOS ACUMULADO 2008'!$A$41:$O$148,5,0)),"0.00",(VLOOKUP(A80,'RESULTADOS ACUMULADO 2008'!$A$41:$O$148,5,0)))</f>
        <v>0.00</v>
      </c>
      <c r="N80" s="79">
        <f t="shared" si="5"/>
        <v>0</v>
      </c>
      <c r="O80" s="67"/>
      <c r="P80" s="78"/>
      <c r="Q80" s="79"/>
      <c r="R80" s="67"/>
      <c r="S80" s="78"/>
      <c r="T80" s="79"/>
      <c r="U80" s="67"/>
      <c r="V80" s="78"/>
      <c r="W80" s="79"/>
      <c r="X80" s="67"/>
      <c r="Y80" s="78"/>
      <c r="Z80" s="79"/>
      <c r="AA80" s="67"/>
      <c r="AB80" s="78"/>
      <c r="AC80" s="79"/>
      <c r="AD80" s="67"/>
      <c r="AE80" s="78"/>
      <c r="AF80" s="79"/>
      <c r="AG80" s="67"/>
      <c r="AH80" s="78"/>
      <c r="AI80" s="79"/>
      <c r="AJ80" s="67"/>
      <c r="AK80" s="78"/>
      <c r="AL80" s="79"/>
      <c r="AM80" s="67"/>
      <c r="AN80" s="78"/>
      <c r="AO80" s="79"/>
      <c r="AP80" s="67"/>
      <c r="AQ80" s="78"/>
      <c r="AR80" s="79"/>
      <c r="AS80" s="67"/>
    </row>
    <row r="81" spans="1:45" s="44" customFormat="1" ht="18" customHeight="1">
      <c r="A81" s="68">
        <v>291</v>
      </c>
      <c r="B81" s="110" t="str">
        <f>IF(ISERROR(VLOOKUP(A81,#REF!,2,0)),"N/A",((VLOOKUP(A81,#REF!,2,0))))</f>
        <v>N/A</v>
      </c>
      <c r="C81" s="67">
        <v>500</v>
      </c>
      <c r="D81" s="67"/>
      <c r="E81" s="67"/>
      <c r="F81" s="67"/>
      <c r="G81" s="80">
        <f>IF(ISERROR(VLOOKUP(A81,'RESULTADOS ACUMULADO 2008'!$A$41:$O$148,3,0)),"0.00",(VLOOKUP(A81,'RESULTADOS ACUMULADO 2008'!$A$41:$O$148,3,0)))</f>
        <v>0</v>
      </c>
      <c r="H81" s="79">
        <f t="shared" si="3"/>
        <v>0</v>
      </c>
      <c r="I81" s="62"/>
      <c r="J81" s="80">
        <f>IF(ISERROR(VLOOKUP(A81,'RESULTADOS ACUMULADO 2008'!$A$41:$O$148,4,0)),"0.00",(VLOOKUP(A81,'RESULTADOS ACUMULADO 2008'!$A$41:$O$148,4,0)))</f>
        <v>0</v>
      </c>
      <c r="K81" s="79">
        <f t="shared" si="4"/>
        <v>0</v>
      </c>
      <c r="L81" s="67"/>
      <c r="M81" s="80">
        <f>IF(ISERROR(VLOOKUP(A81,'RESULTADOS ACUMULADO 2008'!$A$41:$O$148,5,0)),"0.00",(VLOOKUP(A81,'RESULTADOS ACUMULADO 2008'!$A$41:$O$148,5,0)))</f>
        <v>0</v>
      </c>
      <c r="N81" s="79">
        <f t="shared" si="5"/>
        <v>0</v>
      </c>
      <c r="O81" s="67"/>
      <c r="P81" s="78"/>
      <c r="Q81" s="79"/>
      <c r="R81" s="67">
        <v>1472.6</v>
      </c>
      <c r="S81" s="78"/>
      <c r="T81" s="79"/>
      <c r="U81" s="67"/>
      <c r="V81" s="78"/>
      <c r="W81" s="79"/>
      <c r="X81" s="67"/>
      <c r="Y81" s="78"/>
      <c r="Z81" s="79"/>
      <c r="AA81" s="67"/>
      <c r="AB81" s="78"/>
      <c r="AC81" s="79"/>
      <c r="AD81" s="67"/>
      <c r="AE81" s="78"/>
      <c r="AF81" s="79"/>
      <c r="AG81" s="67"/>
      <c r="AH81" s="78"/>
      <c r="AI81" s="79"/>
      <c r="AJ81" s="67"/>
      <c r="AK81" s="78"/>
      <c r="AL81" s="79"/>
      <c r="AM81" s="67"/>
      <c r="AN81" s="78"/>
      <c r="AO81" s="79"/>
      <c r="AP81" s="67"/>
      <c r="AQ81" s="78"/>
      <c r="AR81" s="79"/>
      <c r="AS81" s="67">
        <f aca="true" t="shared" si="6" ref="AS81:AS88">SUM(I81:U81)</f>
        <v>1472.6</v>
      </c>
    </row>
    <row r="82" spans="1:45" s="44" customFormat="1" ht="18" customHeight="1">
      <c r="A82" s="68">
        <v>292</v>
      </c>
      <c r="B82" s="110" t="str">
        <f>IF(ISERROR(VLOOKUP(A82,#REF!,2,0)),"N/A",((VLOOKUP(A82,#REF!,2,0))))</f>
        <v>N/A</v>
      </c>
      <c r="C82" s="67"/>
      <c r="D82" s="67"/>
      <c r="E82" s="67"/>
      <c r="F82" s="67"/>
      <c r="G82" s="80">
        <f>IF(ISERROR(VLOOKUP(A82,'RESULTADOS ACUMULADO 2008'!$A$41:$O$148,3,0)),"0.00",(VLOOKUP(A82,'RESULTADOS ACUMULADO 2008'!$A$41:$O$148,3,0)))</f>
        <v>0</v>
      </c>
      <c r="H82" s="79">
        <f t="shared" si="3"/>
        <v>0</v>
      </c>
      <c r="I82" s="67"/>
      <c r="J82" s="80">
        <f>IF(ISERROR(VLOOKUP(A82,'RESULTADOS ACUMULADO 2008'!$A$41:$O$148,4,0)),"0.00",(VLOOKUP(A82,'RESULTADOS ACUMULADO 2008'!$A$41:$O$148,4,0)))</f>
        <v>0</v>
      </c>
      <c r="K82" s="79">
        <f t="shared" si="4"/>
        <v>0</v>
      </c>
      <c r="L82" s="67">
        <v>26.8</v>
      </c>
      <c r="M82" s="80">
        <f>IF(ISERROR(VLOOKUP(A82,'RESULTADOS ACUMULADO 2008'!$A$41:$O$148,5,0)),"0.00",(VLOOKUP(A82,'RESULTADOS ACUMULADO 2008'!$A$41:$O$148,5,0)))</f>
        <v>26.8</v>
      </c>
      <c r="N82" s="79">
        <f t="shared" si="5"/>
        <v>0</v>
      </c>
      <c r="O82" s="67"/>
      <c r="P82" s="78"/>
      <c r="Q82" s="79"/>
      <c r="R82" s="67">
        <v>63.9</v>
      </c>
      <c r="S82" s="78"/>
      <c r="T82" s="79"/>
      <c r="U82" s="67"/>
      <c r="V82" s="78"/>
      <c r="W82" s="79"/>
      <c r="X82" s="67"/>
      <c r="Y82" s="78"/>
      <c r="Z82" s="79"/>
      <c r="AA82" s="67"/>
      <c r="AB82" s="78"/>
      <c r="AC82" s="79"/>
      <c r="AD82" s="67"/>
      <c r="AE82" s="78"/>
      <c r="AF82" s="79"/>
      <c r="AG82" s="67"/>
      <c r="AH82" s="78"/>
      <c r="AI82" s="79"/>
      <c r="AJ82" s="67"/>
      <c r="AK82" s="78"/>
      <c r="AL82" s="79"/>
      <c r="AM82" s="67"/>
      <c r="AN82" s="78"/>
      <c r="AO82" s="79"/>
      <c r="AP82" s="67"/>
      <c r="AQ82" s="78"/>
      <c r="AR82" s="79"/>
      <c r="AS82" s="67">
        <f t="shared" si="6"/>
        <v>117.5</v>
      </c>
    </row>
    <row r="83" spans="1:45" s="44" customFormat="1" ht="18" customHeight="1">
      <c r="A83" s="68">
        <v>293</v>
      </c>
      <c r="B83" s="110" t="str">
        <f>IF(ISERROR(VLOOKUP(A83,#REF!,2,0)),"N/A",((VLOOKUP(A83,#REF!,2,0))))</f>
        <v>N/A</v>
      </c>
      <c r="C83" s="67"/>
      <c r="D83" s="67"/>
      <c r="E83" s="67"/>
      <c r="F83" s="67"/>
      <c r="G83" s="80">
        <f>IF(ISERROR(VLOOKUP(A83,'RESULTADOS ACUMULADO 2008'!$A$41:$O$148,3,0)),"0.00",(VLOOKUP(A83,'RESULTADOS ACUMULADO 2008'!$A$41:$O$148,3,0)))</f>
        <v>0</v>
      </c>
      <c r="H83" s="79">
        <f t="shared" si="3"/>
        <v>0</v>
      </c>
      <c r="I83" s="62">
        <v>135</v>
      </c>
      <c r="J83" s="80">
        <f>IF(ISERROR(VLOOKUP(A83,'RESULTADOS ACUMULADO 2008'!$A$41:$O$148,4,0)),"0.00",(VLOOKUP(A83,'RESULTADOS ACUMULADO 2008'!$A$41:$O$148,4,0)))</f>
        <v>135</v>
      </c>
      <c r="K83" s="79">
        <f t="shared" si="4"/>
        <v>0</v>
      </c>
      <c r="L83" s="67"/>
      <c r="M83" s="80">
        <f>IF(ISERROR(VLOOKUP(A83,'RESULTADOS ACUMULADO 2008'!$A$41:$O$148,5,0)),"0.00",(VLOOKUP(A83,'RESULTADOS ACUMULADO 2008'!$A$41:$O$148,5,0)))</f>
        <v>0</v>
      </c>
      <c r="N83" s="79">
        <f t="shared" si="5"/>
        <v>0</v>
      </c>
      <c r="O83" s="67"/>
      <c r="P83" s="78"/>
      <c r="Q83" s="79"/>
      <c r="R83" s="67"/>
      <c r="S83" s="78"/>
      <c r="T83" s="79"/>
      <c r="U83" s="67">
        <v>195</v>
      </c>
      <c r="V83" s="78"/>
      <c r="W83" s="79"/>
      <c r="X83" s="67"/>
      <c r="Y83" s="78"/>
      <c r="Z83" s="79"/>
      <c r="AA83" s="67"/>
      <c r="AB83" s="78"/>
      <c r="AC83" s="79"/>
      <c r="AD83" s="67"/>
      <c r="AE83" s="78"/>
      <c r="AF83" s="79"/>
      <c r="AG83" s="67"/>
      <c r="AH83" s="78"/>
      <c r="AI83" s="79"/>
      <c r="AJ83" s="67"/>
      <c r="AK83" s="78"/>
      <c r="AL83" s="79"/>
      <c r="AM83" s="67"/>
      <c r="AN83" s="78"/>
      <c r="AO83" s="79"/>
      <c r="AP83" s="67"/>
      <c r="AQ83" s="78"/>
      <c r="AR83" s="79"/>
      <c r="AS83" s="67">
        <f t="shared" si="6"/>
        <v>465</v>
      </c>
    </row>
    <row r="84" spans="1:45" s="44" customFormat="1" ht="18" customHeight="1">
      <c r="A84" s="68">
        <v>294</v>
      </c>
      <c r="B84" s="110" t="str">
        <f>IF(ISERROR(VLOOKUP(A84,#REF!,2,0)),"N/A",((VLOOKUP(A84,#REF!,2,0))))</f>
        <v>N/A</v>
      </c>
      <c r="C84" s="67">
        <v>2000</v>
      </c>
      <c r="D84" s="67"/>
      <c r="E84" s="67"/>
      <c r="F84" s="67"/>
      <c r="G84" s="80">
        <f>IF(ISERROR(VLOOKUP(A84,'RESULTADOS ACUMULADO 2008'!$A$41:$O$148,3,0)),"0.00",(VLOOKUP(A84,'RESULTADOS ACUMULADO 2008'!$A$41:$O$148,3,0)))</f>
        <v>0</v>
      </c>
      <c r="H84" s="79">
        <f t="shared" si="3"/>
        <v>0</v>
      </c>
      <c r="I84" s="67"/>
      <c r="J84" s="80">
        <f>IF(ISERROR(VLOOKUP(A84,'RESULTADOS ACUMULADO 2008'!$A$41:$O$148,4,0)),"0.00",(VLOOKUP(A84,'RESULTADOS ACUMULADO 2008'!$A$41:$O$148,4,0)))</f>
        <v>0</v>
      </c>
      <c r="K84" s="79">
        <f t="shared" si="4"/>
        <v>0</v>
      </c>
      <c r="L84" s="67"/>
      <c r="M84" s="80">
        <f>IF(ISERROR(VLOOKUP(A84,'RESULTADOS ACUMULADO 2008'!$A$41:$O$148,5,0)),"0.00",(VLOOKUP(A84,'RESULTADOS ACUMULADO 2008'!$A$41:$O$148,5,0)))</f>
        <v>0</v>
      </c>
      <c r="N84" s="79">
        <f t="shared" si="5"/>
        <v>0</v>
      </c>
      <c r="O84" s="67">
        <v>174</v>
      </c>
      <c r="P84" s="78"/>
      <c r="Q84" s="79"/>
      <c r="R84" s="67"/>
      <c r="S84" s="78"/>
      <c r="T84" s="79"/>
      <c r="U84" s="67"/>
      <c r="V84" s="78"/>
      <c r="W84" s="79"/>
      <c r="X84" s="67"/>
      <c r="Y84" s="78"/>
      <c r="Z84" s="79"/>
      <c r="AA84" s="67"/>
      <c r="AB84" s="78"/>
      <c r="AC84" s="79"/>
      <c r="AD84" s="67"/>
      <c r="AE84" s="78"/>
      <c r="AF84" s="79"/>
      <c r="AG84" s="67"/>
      <c r="AH84" s="78"/>
      <c r="AI84" s="79"/>
      <c r="AJ84" s="67"/>
      <c r="AK84" s="78"/>
      <c r="AL84" s="79"/>
      <c r="AM84" s="67"/>
      <c r="AN84" s="78"/>
      <c r="AO84" s="79"/>
      <c r="AP84" s="67"/>
      <c r="AQ84" s="78"/>
      <c r="AR84" s="79"/>
      <c r="AS84" s="67">
        <f t="shared" si="6"/>
        <v>174</v>
      </c>
    </row>
    <row r="85" spans="1:45" s="44" customFormat="1" ht="18" customHeight="1">
      <c r="A85" s="68">
        <v>296</v>
      </c>
      <c r="B85" s="110" t="str">
        <f>IF(ISERROR(VLOOKUP(A85,#REF!,2,0)),"N/A",((VLOOKUP(A85,#REF!,2,0))))</f>
        <v>N/A</v>
      </c>
      <c r="C85" s="67"/>
      <c r="D85" s="67"/>
      <c r="E85" s="67"/>
      <c r="F85" s="67"/>
      <c r="G85" s="80">
        <f>IF(ISERROR(VLOOKUP(A85,'RESULTADOS ACUMULADO 2008'!$A$41:$O$148,3,0)),"0.00",(VLOOKUP(A85,'RESULTADOS ACUMULADO 2008'!$A$41:$O$148,3,0)))</f>
        <v>0</v>
      </c>
      <c r="H85" s="79">
        <f t="shared" si="3"/>
        <v>0</v>
      </c>
      <c r="I85" s="62"/>
      <c r="J85" s="80">
        <f>IF(ISERROR(VLOOKUP(A85,'RESULTADOS ACUMULADO 2008'!$A$41:$O$148,4,0)),"0.00",(VLOOKUP(A85,'RESULTADOS ACUMULADO 2008'!$A$41:$O$148,4,0)))</f>
        <v>0</v>
      </c>
      <c r="K85" s="79">
        <f t="shared" si="4"/>
        <v>0</v>
      </c>
      <c r="L85" s="67">
        <v>3398</v>
      </c>
      <c r="M85" s="80">
        <f>IF(ISERROR(VLOOKUP(A85,'RESULTADOS ACUMULADO 2008'!$A$41:$O$148,5,0)),"0.00",(VLOOKUP(A85,'RESULTADOS ACUMULADO 2008'!$A$41:$O$148,5,0)))</f>
        <v>3398</v>
      </c>
      <c r="N85" s="79">
        <f t="shared" si="5"/>
        <v>0</v>
      </c>
      <c r="O85" s="67"/>
      <c r="P85" s="78"/>
      <c r="Q85" s="79"/>
      <c r="R85" s="67"/>
      <c r="S85" s="78"/>
      <c r="T85" s="79"/>
      <c r="U85" s="67"/>
      <c r="V85" s="78"/>
      <c r="W85" s="79"/>
      <c r="X85" s="67"/>
      <c r="Y85" s="78"/>
      <c r="Z85" s="79"/>
      <c r="AA85" s="67"/>
      <c r="AB85" s="78"/>
      <c r="AC85" s="79"/>
      <c r="AD85" s="67"/>
      <c r="AE85" s="78"/>
      <c r="AF85" s="79"/>
      <c r="AG85" s="67"/>
      <c r="AH85" s="78"/>
      <c r="AI85" s="79"/>
      <c r="AJ85" s="67"/>
      <c r="AK85" s="78"/>
      <c r="AL85" s="79"/>
      <c r="AM85" s="67"/>
      <c r="AN85" s="78"/>
      <c r="AO85" s="79"/>
      <c r="AP85" s="67"/>
      <c r="AQ85" s="78"/>
      <c r="AR85" s="79"/>
      <c r="AS85" s="67">
        <f t="shared" si="6"/>
        <v>6796</v>
      </c>
    </row>
    <row r="86" spans="1:45" s="44" customFormat="1" ht="18" customHeight="1">
      <c r="A86" s="68">
        <v>297</v>
      </c>
      <c r="B86" s="110" t="str">
        <f>IF(ISERROR(VLOOKUP(A86,#REF!,2,0)),"N/A",((VLOOKUP(A86,#REF!,2,0))))</f>
        <v>N/A</v>
      </c>
      <c r="C86" s="67">
        <v>1000</v>
      </c>
      <c r="D86" s="67"/>
      <c r="E86" s="67"/>
      <c r="F86" s="67"/>
      <c r="G86" s="80">
        <f>IF(ISERROR(VLOOKUP(A86,'RESULTADOS ACUMULADO 2008'!$A$41:$O$148,3,0)),"0.00",(VLOOKUP(A86,'RESULTADOS ACUMULADO 2008'!$A$41:$O$148,3,0)))</f>
        <v>0</v>
      </c>
      <c r="H86" s="79">
        <f t="shared" si="3"/>
        <v>0</v>
      </c>
      <c r="I86" s="62"/>
      <c r="J86" s="80">
        <f>IF(ISERROR(VLOOKUP(A86,'RESULTADOS ACUMULADO 2008'!$A$41:$O$148,4,0)),"0.00",(VLOOKUP(A86,'RESULTADOS ACUMULADO 2008'!$A$41:$O$148,4,0)))</f>
        <v>0</v>
      </c>
      <c r="K86" s="79">
        <f t="shared" si="4"/>
        <v>0</v>
      </c>
      <c r="L86" s="67"/>
      <c r="M86" s="80">
        <f>IF(ISERROR(VLOOKUP(A86,'RESULTADOS ACUMULADO 2008'!$A$41:$O$148,5,0)),"0.00",(VLOOKUP(A86,'RESULTADOS ACUMULADO 2008'!$A$41:$O$148,5,0)))</f>
        <v>0</v>
      </c>
      <c r="N86" s="79">
        <f t="shared" si="5"/>
        <v>0</v>
      </c>
      <c r="O86" s="67">
        <v>41.99</v>
      </c>
      <c r="P86" s="78"/>
      <c r="Q86" s="79"/>
      <c r="R86" s="67"/>
      <c r="S86" s="78"/>
      <c r="T86" s="79"/>
      <c r="U86" s="67"/>
      <c r="V86" s="78"/>
      <c r="W86" s="79"/>
      <c r="X86" s="67"/>
      <c r="Y86" s="78"/>
      <c r="Z86" s="79"/>
      <c r="AA86" s="67"/>
      <c r="AB86" s="78"/>
      <c r="AC86" s="79"/>
      <c r="AD86" s="67"/>
      <c r="AE86" s="78"/>
      <c r="AF86" s="79"/>
      <c r="AG86" s="67"/>
      <c r="AH86" s="78"/>
      <c r="AI86" s="79"/>
      <c r="AJ86" s="67"/>
      <c r="AK86" s="78"/>
      <c r="AL86" s="79"/>
      <c r="AM86" s="67"/>
      <c r="AN86" s="78"/>
      <c r="AO86" s="79"/>
      <c r="AP86" s="67"/>
      <c r="AQ86" s="78"/>
      <c r="AR86" s="79"/>
      <c r="AS86" s="67">
        <f t="shared" si="6"/>
        <v>41.99</v>
      </c>
    </row>
    <row r="87" spans="1:45" s="44" customFormat="1" ht="18" customHeight="1">
      <c r="A87" s="68">
        <v>298</v>
      </c>
      <c r="B87" s="110" t="str">
        <f>IF(ISERROR(VLOOKUP(A87,#REF!,2,0)),"N/A",((VLOOKUP(A87,#REF!,2,0))))</f>
        <v>N/A</v>
      </c>
      <c r="C87" s="67"/>
      <c r="D87" s="67"/>
      <c r="E87" s="67"/>
      <c r="F87" s="67"/>
      <c r="G87" s="80">
        <f>IF(ISERROR(VLOOKUP(A87,'RESULTADOS ACUMULADO 2008'!$A$41:$O$148,3,0)),"0.00",(VLOOKUP(A87,'RESULTADOS ACUMULADO 2008'!$A$41:$O$148,3,0)))</f>
        <v>0</v>
      </c>
      <c r="H87" s="79">
        <f t="shared" si="3"/>
        <v>0</v>
      </c>
      <c r="I87" s="62">
        <v>10315</v>
      </c>
      <c r="J87" s="80">
        <f>IF(ISERROR(VLOOKUP(A87,'RESULTADOS ACUMULADO 2008'!$A$41:$O$148,4,0)),"0.00",(VLOOKUP(A87,'RESULTADOS ACUMULADO 2008'!$A$41:$O$148,4,0)))</f>
        <v>10315</v>
      </c>
      <c r="K87" s="79">
        <f t="shared" si="4"/>
        <v>0</v>
      </c>
      <c r="L87" s="67">
        <v>2653.05</v>
      </c>
      <c r="M87" s="80">
        <f>IF(ISERROR(VLOOKUP(A87,'RESULTADOS ACUMULADO 2008'!$A$41:$O$148,5,0)),"0.00",(VLOOKUP(A87,'RESULTADOS ACUMULADO 2008'!$A$41:$O$148,5,0)))</f>
        <v>2653.05</v>
      </c>
      <c r="N87" s="79">
        <f t="shared" si="5"/>
        <v>0</v>
      </c>
      <c r="O87" s="67">
        <v>7127.01</v>
      </c>
      <c r="P87" s="78"/>
      <c r="Q87" s="79"/>
      <c r="R87" s="67"/>
      <c r="S87" s="78"/>
      <c r="T87" s="79"/>
      <c r="U87" s="67">
        <v>15</v>
      </c>
      <c r="V87" s="78"/>
      <c r="W87" s="79"/>
      <c r="X87" s="67"/>
      <c r="Y87" s="78"/>
      <c r="Z87" s="79"/>
      <c r="AA87" s="67"/>
      <c r="AB87" s="78"/>
      <c r="AC87" s="79"/>
      <c r="AD87" s="67"/>
      <c r="AE87" s="78"/>
      <c r="AF87" s="79"/>
      <c r="AG87" s="67"/>
      <c r="AH87" s="78"/>
      <c r="AI87" s="79"/>
      <c r="AJ87" s="67"/>
      <c r="AK87" s="78"/>
      <c r="AL87" s="79"/>
      <c r="AM87" s="67"/>
      <c r="AN87" s="78"/>
      <c r="AO87" s="79"/>
      <c r="AP87" s="67"/>
      <c r="AQ87" s="78"/>
      <c r="AR87" s="79"/>
      <c r="AS87" s="67">
        <f t="shared" si="6"/>
        <v>33078.11</v>
      </c>
    </row>
    <row r="88" spans="1:45" s="44" customFormat="1" ht="18" customHeight="1">
      <c r="A88" s="68">
        <v>299</v>
      </c>
      <c r="B88" s="110" t="str">
        <f>IF(ISERROR(VLOOKUP(A88,#REF!,2,0)),"N/A",((VLOOKUP(A88,#REF!,2,0))))</f>
        <v>N/A</v>
      </c>
      <c r="C88" s="67">
        <v>3144</v>
      </c>
      <c r="D88" s="67"/>
      <c r="E88" s="67"/>
      <c r="F88" s="67"/>
      <c r="G88" s="80">
        <f>IF(ISERROR(VLOOKUP(A88,'RESULTADOS ACUMULADO 2008'!$A$41:$O$148,3,0)),"0.00",(VLOOKUP(A88,'RESULTADOS ACUMULADO 2008'!$A$41:$O$148,3,0)))</f>
        <v>0</v>
      </c>
      <c r="H88" s="79">
        <f t="shared" si="3"/>
        <v>0</v>
      </c>
      <c r="I88" s="62">
        <v>2212.1</v>
      </c>
      <c r="J88" s="80">
        <f>IF(ISERROR(VLOOKUP(A88,'RESULTADOS ACUMULADO 2008'!$A$41:$O$148,4,0)),"0.00",(VLOOKUP(A88,'RESULTADOS ACUMULADO 2008'!$A$41:$O$148,4,0)))</f>
        <v>2212.1</v>
      </c>
      <c r="K88" s="79">
        <f t="shared" si="4"/>
        <v>0</v>
      </c>
      <c r="L88" s="67">
        <v>2068.65</v>
      </c>
      <c r="M88" s="80">
        <f>IF(ISERROR(VLOOKUP(A88,'RESULTADOS ACUMULADO 2008'!$A$41:$O$148,5,0)),"0.00",(VLOOKUP(A88,'RESULTADOS ACUMULADO 2008'!$A$41:$O$148,5,0)))</f>
        <v>2068.65</v>
      </c>
      <c r="N88" s="79">
        <f t="shared" si="5"/>
        <v>0</v>
      </c>
      <c r="O88" s="67">
        <v>82.98</v>
      </c>
      <c r="P88" s="78"/>
      <c r="Q88" s="79"/>
      <c r="R88" s="67"/>
      <c r="S88" s="78"/>
      <c r="T88" s="79"/>
      <c r="U88" s="67">
        <v>34.99</v>
      </c>
      <c r="V88" s="78"/>
      <c r="W88" s="79"/>
      <c r="X88" s="67"/>
      <c r="Y88" s="78"/>
      <c r="Z88" s="79"/>
      <c r="AA88" s="67"/>
      <c r="AB88" s="78"/>
      <c r="AC88" s="79"/>
      <c r="AD88" s="67"/>
      <c r="AE88" s="78"/>
      <c r="AF88" s="79"/>
      <c r="AG88" s="67"/>
      <c r="AH88" s="78"/>
      <c r="AI88" s="79"/>
      <c r="AJ88" s="67"/>
      <c r="AK88" s="78"/>
      <c r="AL88" s="79"/>
      <c r="AM88" s="67"/>
      <c r="AN88" s="78"/>
      <c r="AO88" s="79"/>
      <c r="AP88" s="67"/>
      <c r="AQ88" s="78"/>
      <c r="AR88" s="79"/>
      <c r="AS88" s="67">
        <f t="shared" si="6"/>
        <v>8679.47</v>
      </c>
    </row>
    <row r="89" spans="1:45" s="44" customFormat="1" ht="18" customHeight="1">
      <c r="A89" s="68">
        <v>3</v>
      </c>
      <c r="B89" s="103" t="s">
        <v>284</v>
      </c>
      <c r="C89" s="62"/>
      <c r="D89" s="67"/>
      <c r="E89" s="67"/>
      <c r="F89" s="67"/>
      <c r="G89" s="80">
        <f>IF(ISERROR(VLOOKUP(A89,'RESULTADOS ACUMULADO 2008'!$A$41:$O$148,3,0)),"0.00",(VLOOKUP(A89,'RESULTADOS ACUMULADO 2008'!$A$41:$O$148,3,0)))</f>
        <v>0</v>
      </c>
      <c r="H89" s="79">
        <f t="shared" si="3"/>
        <v>0</v>
      </c>
      <c r="I89" s="67"/>
      <c r="J89" s="80">
        <f>IF(ISERROR(VLOOKUP(A89,'RESULTADOS ACUMULADO 2008'!$A$41:$O$148,4,0)),"0.00",(VLOOKUP(A89,'RESULTADOS ACUMULADO 2008'!$A$41:$O$148,4,0)))</f>
        <v>0</v>
      </c>
      <c r="K89" s="79">
        <f t="shared" si="4"/>
        <v>0</v>
      </c>
      <c r="L89" s="67"/>
      <c r="M89" s="80">
        <f>IF(ISERROR(VLOOKUP(A89,'RESULTADOS ACUMULADO 2008'!$A$41:$O$148,5,0)),"0.00",(VLOOKUP(A89,'RESULTADOS ACUMULADO 2008'!$A$41:$O$148,5,0)))</f>
        <v>0</v>
      </c>
      <c r="N89" s="79">
        <f t="shared" si="5"/>
        <v>0</v>
      </c>
      <c r="O89" s="67"/>
      <c r="P89" s="78"/>
      <c r="Q89" s="79"/>
      <c r="R89" s="67"/>
      <c r="S89" s="78"/>
      <c r="T89" s="79"/>
      <c r="U89" s="67"/>
      <c r="V89" s="78"/>
      <c r="W89" s="79"/>
      <c r="X89" s="67"/>
      <c r="Y89" s="78"/>
      <c r="Z89" s="79"/>
      <c r="AA89" s="67"/>
      <c r="AB89" s="78"/>
      <c r="AC89" s="79"/>
      <c r="AD89" s="67"/>
      <c r="AE89" s="78"/>
      <c r="AF89" s="79"/>
      <c r="AG89" s="67"/>
      <c r="AH89" s="78"/>
      <c r="AI89" s="79"/>
      <c r="AJ89" s="67"/>
      <c r="AK89" s="78"/>
      <c r="AL89" s="79"/>
      <c r="AM89" s="67"/>
      <c r="AN89" s="78"/>
      <c r="AO89" s="79"/>
      <c r="AP89" s="67"/>
      <c r="AQ89" s="78"/>
      <c r="AR89" s="79"/>
      <c r="AS89" s="67"/>
    </row>
    <row r="90" spans="1:45" s="44" customFormat="1" ht="18" customHeight="1">
      <c r="A90" s="68">
        <v>311</v>
      </c>
      <c r="B90" s="110" t="str">
        <f>IF(ISERROR(VLOOKUP(A90,#REF!,2,0)),"N/A",((VLOOKUP(A90,#REF!,2,0))))</f>
        <v>N/A</v>
      </c>
      <c r="C90" s="67"/>
      <c r="D90" s="67"/>
      <c r="E90" s="67"/>
      <c r="F90" s="67"/>
      <c r="G90" s="80" t="str">
        <f>IF(ISERROR(VLOOKUP(A90,'RESULTADOS ACUMULADO 2008'!$A$41:$O$148,3,0)),"0.00",(VLOOKUP(A90,'RESULTADOS ACUMULADO 2008'!$A$41:$O$148,3,0)))</f>
        <v>0.00</v>
      </c>
      <c r="H90" s="79">
        <f t="shared" si="3"/>
        <v>0</v>
      </c>
      <c r="I90" s="67"/>
      <c r="J90" s="80" t="str">
        <f>IF(ISERROR(VLOOKUP(A90,'RESULTADOS ACUMULADO 2008'!$A$41:$O$148,4,0)),"0.00",(VLOOKUP(A90,'RESULTADOS ACUMULADO 2008'!$A$41:$O$148,4,0)))</f>
        <v>0.00</v>
      </c>
      <c r="K90" s="79">
        <f t="shared" si="4"/>
        <v>0</v>
      </c>
      <c r="L90" s="67"/>
      <c r="M90" s="80" t="str">
        <f>IF(ISERROR(VLOOKUP(A90,'RESULTADOS ACUMULADO 2008'!$A$41:$O$148,5,0)),"0.00",(VLOOKUP(A90,'RESULTADOS ACUMULADO 2008'!$A$41:$O$148,5,0)))</f>
        <v>0.00</v>
      </c>
      <c r="N90" s="79">
        <f t="shared" si="5"/>
        <v>0</v>
      </c>
      <c r="O90" s="67"/>
      <c r="P90" s="78"/>
      <c r="Q90" s="79"/>
      <c r="R90" s="67"/>
      <c r="S90" s="78"/>
      <c r="T90" s="79"/>
      <c r="U90" s="67"/>
      <c r="V90" s="78"/>
      <c r="W90" s="79"/>
      <c r="X90" s="67"/>
      <c r="Y90" s="78"/>
      <c r="Z90" s="79"/>
      <c r="AA90" s="67"/>
      <c r="AB90" s="78"/>
      <c r="AC90" s="79"/>
      <c r="AD90" s="67"/>
      <c r="AE90" s="78"/>
      <c r="AF90" s="79"/>
      <c r="AG90" s="67"/>
      <c r="AH90" s="78"/>
      <c r="AI90" s="79"/>
      <c r="AJ90" s="67"/>
      <c r="AK90" s="78"/>
      <c r="AL90" s="79"/>
      <c r="AM90" s="67"/>
      <c r="AN90" s="78"/>
      <c r="AO90" s="79"/>
      <c r="AP90" s="67"/>
      <c r="AQ90" s="78"/>
      <c r="AR90" s="79"/>
      <c r="AS90" s="67"/>
    </row>
    <row r="91" spans="1:45" s="44" customFormat="1" ht="18" customHeight="1">
      <c r="A91" s="68">
        <v>322</v>
      </c>
      <c r="B91" s="110" t="str">
        <f>IF(ISERROR(VLOOKUP(A91,#REF!,2,0)),"N/A",((VLOOKUP(A91,#REF!,2,0))))</f>
        <v>N/A</v>
      </c>
      <c r="C91" s="67">
        <v>2000</v>
      </c>
      <c r="D91" s="67"/>
      <c r="E91" s="67"/>
      <c r="F91" s="67"/>
      <c r="G91" s="80">
        <f>IF(ISERROR(VLOOKUP(A91,'RESULTADOS ACUMULADO 2008'!$A$41:$O$148,3,0)),"0.00",(VLOOKUP(A91,'RESULTADOS ACUMULADO 2008'!$A$41:$O$148,3,0)))</f>
        <v>0</v>
      </c>
      <c r="H91" s="79">
        <f t="shared" si="3"/>
        <v>0</v>
      </c>
      <c r="I91" s="67"/>
      <c r="J91" s="80">
        <f>IF(ISERROR(VLOOKUP(A91,'RESULTADOS ACUMULADO 2008'!$A$41:$O$148,4,0)),"0.00",(VLOOKUP(A91,'RESULTADOS ACUMULADO 2008'!$A$41:$O$148,4,0)))</f>
        <v>0</v>
      </c>
      <c r="K91" s="79">
        <f t="shared" si="4"/>
        <v>0</v>
      </c>
      <c r="L91" s="67"/>
      <c r="M91" s="80">
        <f>IF(ISERROR(VLOOKUP(A91,'RESULTADOS ACUMULADO 2008'!$A$41:$O$148,5,0)),"0.00",(VLOOKUP(A91,'RESULTADOS ACUMULADO 2008'!$A$41:$O$148,5,0)))</f>
        <v>0</v>
      </c>
      <c r="N91" s="79">
        <f t="shared" si="5"/>
        <v>0</v>
      </c>
      <c r="O91" s="67"/>
      <c r="P91" s="78"/>
      <c r="Q91" s="79"/>
      <c r="R91" s="67"/>
      <c r="S91" s="78"/>
      <c r="T91" s="79"/>
      <c r="U91" s="67"/>
      <c r="V91" s="78"/>
      <c r="W91" s="79"/>
      <c r="X91" s="67"/>
      <c r="Y91" s="78"/>
      <c r="Z91" s="79"/>
      <c r="AA91" s="67"/>
      <c r="AB91" s="78"/>
      <c r="AC91" s="79"/>
      <c r="AD91" s="67"/>
      <c r="AE91" s="78"/>
      <c r="AF91" s="79"/>
      <c r="AG91" s="67"/>
      <c r="AH91" s="78"/>
      <c r="AI91" s="79"/>
      <c r="AJ91" s="67"/>
      <c r="AK91" s="78"/>
      <c r="AL91" s="79"/>
      <c r="AM91" s="67"/>
      <c r="AN91" s="78"/>
      <c r="AO91" s="79"/>
      <c r="AP91" s="67"/>
      <c r="AQ91" s="78"/>
      <c r="AR91" s="79"/>
      <c r="AS91" s="67"/>
    </row>
    <row r="92" spans="1:45" s="44" customFormat="1" ht="18" customHeight="1">
      <c r="A92" s="68">
        <v>324</v>
      </c>
      <c r="B92" s="110" t="str">
        <f>IF(ISERROR(VLOOKUP(A92,#REF!,2,0)),"N/A",((VLOOKUP(A92,#REF!,2,0))))</f>
        <v>N/A</v>
      </c>
      <c r="C92" s="67">
        <v>125000</v>
      </c>
      <c r="D92" s="67"/>
      <c r="E92" s="67"/>
      <c r="F92" s="67"/>
      <c r="G92" s="80">
        <f>IF(ISERROR(VLOOKUP(A92,'RESULTADOS ACUMULADO 2008'!$A$41:$O$148,3,0)),"0.00",(VLOOKUP(A92,'RESULTADOS ACUMULADO 2008'!$A$41:$O$148,3,0)))</f>
        <v>0</v>
      </c>
      <c r="H92" s="79">
        <f t="shared" si="3"/>
        <v>0</v>
      </c>
      <c r="I92" s="67"/>
      <c r="J92" s="80">
        <f>IF(ISERROR(VLOOKUP(A92,'RESULTADOS ACUMULADO 2008'!$A$41:$O$148,4,0)),"0.00",(VLOOKUP(A92,'RESULTADOS ACUMULADO 2008'!$A$41:$O$148,4,0)))</f>
        <v>0</v>
      </c>
      <c r="K92" s="79">
        <f t="shared" si="4"/>
        <v>0</v>
      </c>
      <c r="L92" s="67">
        <v>6752.9</v>
      </c>
      <c r="M92" s="80">
        <f>IF(ISERROR(VLOOKUP(A92,'RESULTADOS ACUMULADO 2008'!$A$41:$O$148,5,0)),"0.00",(VLOOKUP(A92,'RESULTADOS ACUMULADO 2008'!$A$41:$O$148,5,0)))</f>
        <v>6752.9</v>
      </c>
      <c r="N92" s="79">
        <f t="shared" si="5"/>
        <v>0</v>
      </c>
      <c r="O92" s="67"/>
      <c r="P92" s="78"/>
      <c r="Q92" s="79"/>
      <c r="R92" s="67">
        <v>41719.44</v>
      </c>
      <c r="S92" s="78"/>
      <c r="T92" s="79"/>
      <c r="U92" s="67"/>
      <c r="V92" s="78"/>
      <c r="W92" s="79"/>
      <c r="X92" s="67"/>
      <c r="Y92" s="78"/>
      <c r="Z92" s="79"/>
      <c r="AA92" s="67"/>
      <c r="AB92" s="78"/>
      <c r="AC92" s="79"/>
      <c r="AD92" s="67"/>
      <c r="AE92" s="78"/>
      <c r="AF92" s="79"/>
      <c r="AG92" s="67"/>
      <c r="AH92" s="78"/>
      <c r="AI92" s="79"/>
      <c r="AJ92" s="67"/>
      <c r="AK92" s="78"/>
      <c r="AL92" s="79"/>
      <c r="AM92" s="67"/>
      <c r="AN92" s="78"/>
      <c r="AO92" s="79"/>
      <c r="AP92" s="67"/>
      <c r="AQ92" s="78"/>
      <c r="AR92" s="79"/>
      <c r="AS92" s="50">
        <f>SUM(F92:U92)</f>
        <v>55225.240000000005</v>
      </c>
    </row>
    <row r="93" spans="1:45" s="44" customFormat="1" ht="18" customHeight="1">
      <c r="A93" s="68">
        <v>325</v>
      </c>
      <c r="B93" s="110" t="str">
        <f>IF(ISERROR(VLOOKUP(A93,#REF!,2,0)),"N/A",((VLOOKUP(A93,#REF!,2,0))))</f>
        <v>N/A</v>
      </c>
      <c r="C93" s="67"/>
      <c r="D93" s="67"/>
      <c r="E93" s="67"/>
      <c r="F93" s="67"/>
      <c r="G93" s="80">
        <f>IF(ISERROR(VLOOKUP(A93,'RESULTADOS ACUMULADO 2008'!$A$41:$O$148,3,0)),"0.00",(VLOOKUP(A93,'RESULTADOS ACUMULADO 2008'!$A$41:$O$148,3,0)))</f>
        <v>0</v>
      </c>
      <c r="H93" s="79">
        <f t="shared" si="3"/>
        <v>0</v>
      </c>
      <c r="I93" s="67"/>
      <c r="J93" s="80">
        <f>IF(ISERROR(VLOOKUP(A93,'RESULTADOS ACUMULADO 2008'!$A$41:$O$148,4,0)),"0.00",(VLOOKUP(A93,'RESULTADOS ACUMULADO 2008'!$A$41:$O$148,4,0)))</f>
        <v>0</v>
      </c>
      <c r="K93" s="79">
        <f t="shared" si="4"/>
        <v>0</v>
      </c>
      <c r="L93" s="67"/>
      <c r="M93" s="80">
        <f>IF(ISERROR(VLOOKUP(A93,'RESULTADOS ACUMULADO 2008'!$A$41:$O$148,5,0)),"0.00",(VLOOKUP(A93,'RESULTADOS ACUMULADO 2008'!$A$41:$O$148,5,0)))</f>
        <v>0</v>
      </c>
      <c r="N93" s="79">
        <f t="shared" si="5"/>
        <v>0</v>
      </c>
      <c r="O93" s="67"/>
      <c r="P93" s="78"/>
      <c r="Q93" s="79"/>
      <c r="R93" s="67"/>
      <c r="S93" s="78"/>
      <c r="T93" s="79"/>
      <c r="U93" s="67"/>
      <c r="V93" s="78"/>
      <c r="W93" s="79"/>
      <c r="X93" s="67"/>
      <c r="Y93" s="78"/>
      <c r="Z93" s="79"/>
      <c r="AA93" s="67"/>
      <c r="AB93" s="78"/>
      <c r="AC93" s="79"/>
      <c r="AD93" s="67"/>
      <c r="AE93" s="78"/>
      <c r="AF93" s="79"/>
      <c r="AG93" s="67"/>
      <c r="AH93" s="78"/>
      <c r="AI93" s="79"/>
      <c r="AJ93" s="67"/>
      <c r="AK93" s="78"/>
      <c r="AL93" s="79"/>
      <c r="AM93" s="67"/>
      <c r="AN93" s="78"/>
      <c r="AO93" s="79"/>
      <c r="AP93" s="67"/>
      <c r="AQ93" s="78"/>
      <c r="AR93" s="79"/>
      <c r="AS93" s="50"/>
    </row>
    <row r="94" spans="1:45" s="44" customFormat="1" ht="18" customHeight="1">
      <c r="A94" s="68">
        <v>326</v>
      </c>
      <c r="B94" s="110" t="str">
        <f>IF(ISERROR(VLOOKUP(A94,#REF!,2,0)),"N/A",((VLOOKUP(A94,#REF!,2,0))))</f>
        <v>N/A</v>
      </c>
      <c r="C94" s="67"/>
      <c r="D94" s="67"/>
      <c r="E94" s="67"/>
      <c r="F94" s="67"/>
      <c r="G94" s="80">
        <f>IF(ISERROR(VLOOKUP(A94,'RESULTADOS ACUMULADO 2008'!$A$41:$O$148,3,0)),"0.00",(VLOOKUP(A94,'RESULTADOS ACUMULADO 2008'!$A$41:$O$148,3,0)))</f>
        <v>0</v>
      </c>
      <c r="H94" s="79">
        <f t="shared" si="3"/>
        <v>0</v>
      </c>
      <c r="I94" s="67"/>
      <c r="J94" s="80">
        <f>IF(ISERROR(VLOOKUP(A94,'RESULTADOS ACUMULADO 2008'!$A$41:$O$148,4,0)),"0.00",(VLOOKUP(A94,'RESULTADOS ACUMULADO 2008'!$A$41:$O$148,4,0)))</f>
        <v>0</v>
      </c>
      <c r="K94" s="79">
        <f t="shared" si="4"/>
        <v>0</v>
      </c>
      <c r="L94" s="67">
        <v>199</v>
      </c>
      <c r="M94" s="80">
        <f>IF(ISERROR(VLOOKUP(A94,'RESULTADOS ACUMULADO 2008'!$A$41:$O$148,5,0)),"0.00",(VLOOKUP(A94,'RESULTADOS ACUMULADO 2008'!$A$41:$O$148,5,0)))</f>
        <v>199</v>
      </c>
      <c r="N94" s="79">
        <f t="shared" si="5"/>
        <v>0</v>
      </c>
      <c r="O94" s="67"/>
      <c r="P94" s="78"/>
      <c r="Q94" s="79"/>
      <c r="R94" s="67">
        <v>1499</v>
      </c>
      <c r="S94" s="78"/>
      <c r="T94" s="79"/>
      <c r="U94" s="67"/>
      <c r="V94" s="78"/>
      <c r="W94" s="79"/>
      <c r="X94" s="67"/>
      <c r="Y94" s="78"/>
      <c r="Z94" s="79"/>
      <c r="AA94" s="67"/>
      <c r="AB94" s="78"/>
      <c r="AC94" s="79"/>
      <c r="AD94" s="67"/>
      <c r="AE94" s="78"/>
      <c r="AF94" s="79"/>
      <c r="AG94" s="67"/>
      <c r="AH94" s="78"/>
      <c r="AI94" s="79"/>
      <c r="AJ94" s="67"/>
      <c r="AK94" s="78"/>
      <c r="AL94" s="79"/>
      <c r="AM94" s="67"/>
      <c r="AN94" s="78"/>
      <c r="AO94" s="79"/>
      <c r="AP94" s="67"/>
      <c r="AQ94" s="78"/>
      <c r="AR94" s="79"/>
      <c r="AS94" s="50">
        <f>SUM(F94:U94)</f>
        <v>1897</v>
      </c>
    </row>
    <row r="95" spans="1:45" s="44" customFormat="1" ht="18" customHeight="1">
      <c r="A95" s="68">
        <v>328</v>
      </c>
      <c r="B95" s="110" t="str">
        <f>IF(ISERROR(VLOOKUP(A95,#REF!,2,0)),"N/A",((VLOOKUP(A95,#REF!,2,0))))</f>
        <v>N/A</v>
      </c>
      <c r="C95" s="67">
        <v>5000</v>
      </c>
      <c r="D95" s="67"/>
      <c r="E95" s="67"/>
      <c r="F95" s="67"/>
      <c r="G95" s="80">
        <f>IF(ISERROR(VLOOKUP(A95,'RESULTADOS ACUMULADO 2008'!$A$41:$O$148,3,0)),"0.00",(VLOOKUP(A95,'RESULTADOS ACUMULADO 2008'!$A$41:$O$148,3,0)))</f>
        <v>0</v>
      </c>
      <c r="H95" s="79">
        <f t="shared" si="3"/>
        <v>0</v>
      </c>
      <c r="I95" s="67"/>
      <c r="J95" s="80">
        <f>IF(ISERROR(VLOOKUP(A95,'RESULTADOS ACUMULADO 2008'!$A$41:$O$148,4,0)),"0.00",(VLOOKUP(A95,'RESULTADOS ACUMULADO 2008'!$A$41:$O$148,4,0)))</f>
        <v>0</v>
      </c>
      <c r="K95" s="79">
        <f t="shared" si="4"/>
        <v>0</v>
      </c>
      <c r="L95" s="67"/>
      <c r="M95" s="80">
        <f>IF(ISERROR(VLOOKUP(A95,'RESULTADOS ACUMULADO 2008'!$A$41:$O$148,5,0)),"0.00",(VLOOKUP(A95,'RESULTADOS ACUMULADO 2008'!$A$41:$O$148,5,0)))</f>
        <v>0</v>
      </c>
      <c r="N95" s="79">
        <f t="shared" si="5"/>
        <v>0</v>
      </c>
      <c r="O95" s="67">
        <v>10700</v>
      </c>
      <c r="P95" s="78"/>
      <c r="Q95" s="79"/>
      <c r="R95" s="67"/>
      <c r="S95" s="78"/>
      <c r="T95" s="79"/>
      <c r="U95" s="67"/>
      <c r="V95" s="78"/>
      <c r="W95" s="79"/>
      <c r="X95" s="67"/>
      <c r="Y95" s="78"/>
      <c r="Z95" s="79"/>
      <c r="AA95" s="67"/>
      <c r="AB95" s="78"/>
      <c r="AC95" s="79"/>
      <c r="AD95" s="67"/>
      <c r="AE95" s="78"/>
      <c r="AF95" s="79"/>
      <c r="AG95" s="67"/>
      <c r="AH95" s="78"/>
      <c r="AI95" s="79"/>
      <c r="AJ95" s="67"/>
      <c r="AK95" s="78"/>
      <c r="AL95" s="79"/>
      <c r="AM95" s="67"/>
      <c r="AN95" s="78"/>
      <c r="AO95" s="79"/>
      <c r="AP95" s="67"/>
      <c r="AQ95" s="78"/>
      <c r="AR95" s="79"/>
      <c r="AS95" s="67">
        <f>SUM(F95:U95)</f>
        <v>10700</v>
      </c>
    </row>
    <row r="96" spans="1:45" s="44" customFormat="1" ht="18" customHeight="1">
      <c r="A96" s="68">
        <v>329</v>
      </c>
      <c r="B96" s="110" t="str">
        <f>IF(ISERROR(VLOOKUP(A96,#REF!,2,0)),"N/A",((VLOOKUP(A96,#REF!,2,0))))</f>
        <v>N/A</v>
      </c>
      <c r="C96" s="67"/>
      <c r="D96" s="67"/>
      <c r="E96" s="67"/>
      <c r="F96" s="67"/>
      <c r="G96" s="80">
        <f>IF(ISERROR(VLOOKUP(A96,'RESULTADOS ACUMULADO 2008'!$A$41:$O$148,3,0)),"0.00",(VLOOKUP(A96,'RESULTADOS ACUMULADO 2008'!$A$41:$O$148,3,0)))</f>
        <v>0</v>
      </c>
      <c r="H96" s="79">
        <f t="shared" si="3"/>
        <v>0</v>
      </c>
      <c r="I96" s="62"/>
      <c r="J96" s="80">
        <f>IF(ISERROR(VLOOKUP(A96,'RESULTADOS ACUMULADO 2008'!$A$41:$O$148,4,0)),"0.00",(VLOOKUP(A96,'RESULTADOS ACUMULADO 2008'!$A$41:$O$148,4,0)))</f>
        <v>0</v>
      </c>
      <c r="K96" s="79">
        <f t="shared" si="4"/>
        <v>0</v>
      </c>
      <c r="L96" s="67">
        <v>3485</v>
      </c>
      <c r="M96" s="80">
        <f>IF(ISERROR(VLOOKUP(A96,'RESULTADOS ACUMULADO 2008'!$A$41:$O$148,5,0)),"0.00",(VLOOKUP(A96,'RESULTADOS ACUMULADO 2008'!$A$41:$O$148,5,0)))</f>
        <v>3485</v>
      </c>
      <c r="N96" s="79">
        <f t="shared" si="5"/>
        <v>0</v>
      </c>
      <c r="O96" s="67"/>
      <c r="P96" s="78"/>
      <c r="Q96" s="79"/>
      <c r="R96" s="67"/>
      <c r="S96" s="78"/>
      <c r="T96" s="79"/>
      <c r="U96" s="67"/>
      <c r="V96" s="78"/>
      <c r="W96" s="79"/>
      <c r="X96" s="67"/>
      <c r="Y96" s="78"/>
      <c r="Z96" s="79"/>
      <c r="AA96" s="67"/>
      <c r="AB96" s="78"/>
      <c r="AC96" s="79"/>
      <c r="AD96" s="67"/>
      <c r="AE96" s="78"/>
      <c r="AF96" s="79"/>
      <c r="AG96" s="67"/>
      <c r="AH96" s="78"/>
      <c r="AI96" s="79"/>
      <c r="AJ96" s="67"/>
      <c r="AK96" s="78"/>
      <c r="AL96" s="79"/>
      <c r="AM96" s="67"/>
      <c r="AN96" s="78"/>
      <c r="AO96" s="79"/>
      <c r="AP96" s="67"/>
      <c r="AQ96" s="78"/>
      <c r="AR96" s="79"/>
      <c r="AS96" s="67">
        <f>SUM(F96:U96)</f>
        <v>6970</v>
      </c>
    </row>
    <row r="97" spans="1:45" s="44" customFormat="1" ht="18" customHeight="1">
      <c r="A97" s="68">
        <v>4</v>
      </c>
      <c r="B97" s="66" t="s">
        <v>64</v>
      </c>
      <c r="C97" s="67"/>
      <c r="D97" s="67"/>
      <c r="E97" s="67"/>
      <c r="F97" s="67"/>
      <c r="G97" s="80">
        <f>IF(ISERROR(VLOOKUP(A97,'RESULTADOS ACUMULADO 2008'!$A$41:$O$148,3,0)),"0.00",(VLOOKUP(A97,'RESULTADOS ACUMULADO 2008'!$A$41:$O$148,3,0)))</f>
        <v>0</v>
      </c>
      <c r="H97" s="79">
        <f t="shared" si="3"/>
        <v>0</v>
      </c>
      <c r="I97" s="67"/>
      <c r="J97" s="80">
        <f>IF(ISERROR(VLOOKUP(A97,'RESULTADOS ACUMULADO 2008'!$A$41:$O$148,4,0)),"0.00",(VLOOKUP(A97,'RESULTADOS ACUMULADO 2008'!$A$41:$O$148,4,0)))</f>
        <v>0</v>
      </c>
      <c r="K97" s="79">
        <f t="shared" si="4"/>
        <v>0</v>
      </c>
      <c r="L97" s="67"/>
      <c r="M97" s="80">
        <f>IF(ISERROR(VLOOKUP(A97,'RESULTADOS ACUMULADO 2008'!$A$41:$O$148,5,0)),"0.00",(VLOOKUP(A97,'RESULTADOS ACUMULADO 2008'!$A$41:$O$148,5,0)))</f>
        <v>0</v>
      </c>
      <c r="N97" s="79">
        <f t="shared" si="5"/>
        <v>0</v>
      </c>
      <c r="O97" s="67"/>
      <c r="P97" s="78"/>
      <c r="Q97" s="79"/>
      <c r="R97" s="67"/>
      <c r="S97" s="78"/>
      <c r="T97" s="79"/>
      <c r="U97" s="67"/>
      <c r="V97" s="78"/>
      <c r="W97" s="79"/>
      <c r="X97" s="67"/>
      <c r="Y97" s="78"/>
      <c r="Z97" s="79"/>
      <c r="AA97" s="67"/>
      <c r="AB97" s="78"/>
      <c r="AC97" s="79"/>
      <c r="AD97" s="67"/>
      <c r="AE97" s="78"/>
      <c r="AF97" s="79"/>
      <c r="AG97" s="67"/>
      <c r="AH97" s="78"/>
      <c r="AI97" s="79"/>
      <c r="AJ97" s="67"/>
      <c r="AK97" s="78"/>
      <c r="AL97" s="79"/>
      <c r="AM97" s="67"/>
      <c r="AN97" s="78"/>
      <c r="AO97" s="79"/>
      <c r="AP97" s="67"/>
      <c r="AQ97" s="78"/>
      <c r="AR97" s="79"/>
      <c r="AS97" s="67"/>
    </row>
    <row r="98" spans="1:45" s="44" customFormat="1" ht="18" customHeight="1">
      <c r="A98" s="68">
        <v>413</v>
      </c>
      <c r="B98" s="110" t="str">
        <f>IF(ISERROR(VLOOKUP(A98,#REF!,2,0)),"N/A",((VLOOKUP(A98,#REF!,2,0))))</f>
        <v>N/A</v>
      </c>
      <c r="C98" s="67"/>
      <c r="D98" s="67"/>
      <c r="E98" s="67"/>
      <c r="F98" s="67"/>
      <c r="G98" s="80">
        <f>IF(ISERROR(VLOOKUP(A98,'RESULTADOS ACUMULADO 2008'!$A$41:$O$148,3,0)),"0.00",(VLOOKUP(A98,'RESULTADOS ACUMULADO 2008'!$A$41:$O$148,3,0)))</f>
        <v>0</v>
      </c>
      <c r="H98" s="79">
        <f t="shared" si="3"/>
        <v>0</v>
      </c>
      <c r="I98" s="67"/>
      <c r="J98" s="80">
        <f>IF(ISERROR(VLOOKUP(A98,'RESULTADOS ACUMULADO 2008'!$A$41:$O$148,4,0)),"0.00",(VLOOKUP(A98,'RESULTADOS ACUMULADO 2008'!$A$41:$O$148,4,0)))</f>
        <v>0</v>
      </c>
      <c r="K98" s="79">
        <f t="shared" si="4"/>
        <v>0</v>
      </c>
      <c r="L98" s="67"/>
      <c r="M98" s="80">
        <f>IF(ISERROR(VLOOKUP(A98,'RESULTADOS ACUMULADO 2008'!$A$41:$O$148,5,0)),"0.00",(VLOOKUP(A98,'RESULTADOS ACUMULADO 2008'!$A$41:$O$148,5,0)))</f>
        <v>0</v>
      </c>
      <c r="N98" s="79">
        <f t="shared" si="5"/>
        <v>0</v>
      </c>
      <c r="O98" s="67"/>
      <c r="P98" s="78"/>
      <c r="Q98" s="79"/>
      <c r="R98" s="67">
        <v>24333.33</v>
      </c>
      <c r="S98" s="78"/>
      <c r="T98" s="79"/>
      <c r="U98" s="67"/>
      <c r="V98" s="78"/>
      <c r="W98" s="79"/>
      <c r="X98" s="67"/>
      <c r="Y98" s="78"/>
      <c r="Z98" s="79"/>
      <c r="AA98" s="67"/>
      <c r="AB98" s="78"/>
      <c r="AC98" s="79"/>
      <c r="AD98" s="67"/>
      <c r="AE98" s="78"/>
      <c r="AF98" s="79"/>
      <c r="AG98" s="67"/>
      <c r="AH98" s="78"/>
      <c r="AI98" s="79"/>
      <c r="AJ98" s="67"/>
      <c r="AK98" s="78"/>
      <c r="AL98" s="79"/>
      <c r="AM98" s="67"/>
      <c r="AN98" s="78"/>
      <c r="AO98" s="79"/>
      <c r="AP98" s="67"/>
      <c r="AQ98" s="78"/>
      <c r="AR98" s="79"/>
      <c r="AS98" s="67">
        <f>SUM(F98:U98)</f>
        <v>24333.33</v>
      </c>
    </row>
    <row r="99" spans="1:45" s="44" customFormat="1" ht="18" customHeight="1">
      <c r="A99" s="68">
        <v>415</v>
      </c>
      <c r="B99" s="110" t="str">
        <f>IF(ISERROR(VLOOKUP(A99,#REF!,2,0)),"N/A",((VLOOKUP(A99,#REF!,2,0))))</f>
        <v>N/A</v>
      </c>
      <c r="C99" s="67"/>
      <c r="D99" s="67"/>
      <c r="E99" s="67"/>
      <c r="F99" s="67"/>
      <c r="G99" s="80">
        <f>IF(ISERROR(VLOOKUP(A99,'RESULTADOS ACUMULADO 2008'!$A$41:$O$148,3,0)),"0.00",(VLOOKUP(A99,'RESULTADOS ACUMULADO 2008'!$A$41:$O$148,3,0)))</f>
        <v>0</v>
      </c>
      <c r="H99" s="79">
        <f t="shared" si="3"/>
        <v>0</v>
      </c>
      <c r="I99" s="67"/>
      <c r="J99" s="80">
        <f>IF(ISERROR(VLOOKUP(A99,'RESULTADOS ACUMULADO 2008'!$A$41:$O$148,4,0)),"0.00",(VLOOKUP(A99,'RESULTADOS ACUMULADO 2008'!$A$41:$O$148,4,0)))</f>
        <v>0</v>
      </c>
      <c r="K99" s="79">
        <f t="shared" si="4"/>
        <v>0</v>
      </c>
      <c r="L99" s="67"/>
      <c r="M99" s="80">
        <f>IF(ISERROR(VLOOKUP(A99,'RESULTADOS ACUMULADO 2008'!$A$41:$O$148,5,0)),"0.00",(VLOOKUP(A99,'RESULTADOS ACUMULADO 2008'!$A$41:$O$148,5,0)))</f>
        <v>0</v>
      </c>
      <c r="N99" s="79">
        <f t="shared" si="5"/>
        <v>0</v>
      </c>
      <c r="O99" s="67"/>
      <c r="P99" s="78"/>
      <c r="Q99" s="79"/>
      <c r="R99" s="67"/>
      <c r="S99" s="78"/>
      <c r="T99" s="79"/>
      <c r="U99" s="67"/>
      <c r="V99" s="78"/>
      <c r="W99" s="79"/>
      <c r="X99" s="67"/>
      <c r="Y99" s="78"/>
      <c r="Z99" s="79"/>
      <c r="AA99" s="67"/>
      <c r="AB99" s="78"/>
      <c r="AC99" s="79"/>
      <c r="AD99" s="67"/>
      <c r="AE99" s="78"/>
      <c r="AF99" s="79"/>
      <c r="AG99" s="67"/>
      <c r="AH99" s="78"/>
      <c r="AI99" s="79"/>
      <c r="AJ99" s="67"/>
      <c r="AK99" s="78"/>
      <c r="AL99" s="79"/>
      <c r="AM99" s="67"/>
      <c r="AN99" s="78"/>
      <c r="AO99" s="79"/>
      <c r="AP99" s="67"/>
      <c r="AQ99" s="78"/>
      <c r="AR99" s="79"/>
      <c r="AS99" s="67"/>
    </row>
    <row r="100" spans="1:45" s="44" customFormat="1" ht="18" customHeight="1">
      <c r="A100" s="68">
        <v>419</v>
      </c>
      <c r="B100" s="110" t="str">
        <f>IF(ISERROR(VLOOKUP(A100,#REF!,2,0)),"N/A",((VLOOKUP(A100,#REF!,2,0))))</f>
        <v>N/A</v>
      </c>
      <c r="C100" s="67"/>
      <c r="D100" s="67"/>
      <c r="E100" s="67"/>
      <c r="F100" s="67"/>
      <c r="G100" s="80">
        <f>IF(ISERROR(VLOOKUP(A100,'RESULTADOS ACUMULADO 2008'!$A$41:$O$148,3,0)),"0.00",(VLOOKUP(A100,'RESULTADOS ACUMULADO 2008'!$A$41:$O$148,3,0)))</f>
        <v>0</v>
      </c>
      <c r="H100" s="79">
        <f t="shared" si="3"/>
        <v>0</v>
      </c>
      <c r="I100" s="67"/>
      <c r="J100" s="80">
        <f>IF(ISERROR(VLOOKUP(A100,'RESULTADOS ACUMULADO 2008'!$A$41:$O$148,4,0)),"0.00",(VLOOKUP(A100,'RESULTADOS ACUMULADO 2008'!$A$41:$O$148,4,0)))</f>
        <v>0</v>
      </c>
      <c r="K100" s="79">
        <f t="shared" si="4"/>
        <v>0</v>
      </c>
      <c r="L100" s="67"/>
      <c r="M100" s="80">
        <f>IF(ISERROR(VLOOKUP(A100,'RESULTADOS ACUMULADO 2008'!$A$41:$O$148,5,0)),"0.00",(VLOOKUP(A100,'RESULTADOS ACUMULADO 2008'!$A$41:$O$148,5,0)))</f>
        <v>0</v>
      </c>
      <c r="N100" s="79">
        <f t="shared" si="5"/>
        <v>0</v>
      </c>
      <c r="O100" s="67"/>
      <c r="P100" s="78"/>
      <c r="Q100" s="79"/>
      <c r="R100" s="67"/>
      <c r="S100" s="78"/>
      <c r="T100" s="79"/>
      <c r="U100" s="67"/>
      <c r="V100" s="78"/>
      <c r="W100" s="79"/>
      <c r="X100" s="67"/>
      <c r="Y100" s="78"/>
      <c r="Z100" s="79"/>
      <c r="AA100" s="67"/>
      <c r="AB100" s="78"/>
      <c r="AC100" s="79"/>
      <c r="AD100" s="67"/>
      <c r="AE100" s="78"/>
      <c r="AF100" s="79"/>
      <c r="AG100" s="67"/>
      <c r="AH100" s="78"/>
      <c r="AI100" s="79"/>
      <c r="AJ100" s="67"/>
      <c r="AK100" s="78"/>
      <c r="AL100" s="79"/>
      <c r="AM100" s="67"/>
      <c r="AN100" s="78"/>
      <c r="AO100" s="79"/>
      <c r="AP100" s="67"/>
      <c r="AQ100" s="78"/>
      <c r="AR100" s="79"/>
      <c r="AS100" s="67"/>
    </row>
    <row r="101" spans="1:45" s="44" customFormat="1" ht="18" customHeight="1">
      <c r="A101" s="68">
        <v>429</v>
      </c>
      <c r="B101" s="110" t="str">
        <f>IF(ISERROR(VLOOKUP(A101,#REF!,2,0)),"N/A",((VLOOKUP(A101,#REF!,2,0))))</f>
        <v>N/A</v>
      </c>
      <c r="D101" s="67"/>
      <c r="E101" s="67"/>
      <c r="F101" s="67"/>
      <c r="G101" s="80">
        <f>IF(ISERROR(VLOOKUP(A101,'RESULTADOS ACUMULADO 2008'!$A$41:$O$148,3,0)),"0.00",(VLOOKUP(A101,'RESULTADOS ACUMULADO 2008'!$A$41:$O$148,3,0)))</f>
        <v>0</v>
      </c>
      <c r="H101" s="79">
        <f t="shared" si="3"/>
        <v>0</v>
      </c>
      <c r="J101" s="80">
        <f>IF(ISERROR(VLOOKUP(A101,'RESULTADOS ACUMULADO 2008'!$A$41:$O$148,4,0)),"0.00",(VLOOKUP(A101,'RESULTADOS ACUMULADO 2008'!$A$41:$O$148,4,0)))</f>
        <v>0</v>
      </c>
      <c r="K101" s="79">
        <f t="shared" si="4"/>
        <v>0</v>
      </c>
      <c r="M101" s="80">
        <f>IF(ISERROR(VLOOKUP(A101,'RESULTADOS ACUMULADO 2008'!$A$41:$O$148,5,0)),"0.00",(VLOOKUP(A101,'RESULTADOS ACUMULADO 2008'!$A$41:$O$148,5,0)))</f>
        <v>0</v>
      </c>
      <c r="N101" s="79">
        <f t="shared" si="5"/>
        <v>0</v>
      </c>
      <c r="P101" s="78"/>
      <c r="Q101" s="79"/>
      <c r="S101" s="78"/>
      <c r="T101" s="79"/>
      <c r="V101" s="78"/>
      <c r="W101" s="79"/>
      <c r="X101" s="67"/>
      <c r="Y101" s="78"/>
      <c r="Z101" s="79"/>
      <c r="AA101" s="67"/>
      <c r="AB101" s="78"/>
      <c r="AC101" s="79"/>
      <c r="AD101" s="67"/>
      <c r="AE101" s="78"/>
      <c r="AF101" s="79"/>
      <c r="AG101" s="67"/>
      <c r="AH101" s="78"/>
      <c r="AI101" s="79"/>
      <c r="AJ101" s="67"/>
      <c r="AK101" s="78"/>
      <c r="AL101" s="79"/>
      <c r="AM101" s="67"/>
      <c r="AN101" s="78"/>
      <c r="AO101" s="79"/>
      <c r="AP101" s="67"/>
      <c r="AQ101" s="78"/>
      <c r="AR101" s="79"/>
      <c r="AS101" s="67">
        <f>SUM(F101:U101)</f>
        <v>0</v>
      </c>
    </row>
    <row r="102" spans="1:45" s="44" customFormat="1" ht="18" customHeight="1">
      <c r="A102" s="68">
        <v>459</v>
      </c>
      <c r="B102" s="110" t="str">
        <f>IF(ISERROR(VLOOKUP(A102,#REF!,2,0)),"N/A",((VLOOKUP(A102,#REF!,2,0))))</f>
        <v>N/A</v>
      </c>
      <c r="C102" s="67">
        <v>180000</v>
      </c>
      <c r="D102" s="67"/>
      <c r="E102" s="67"/>
      <c r="F102" s="67"/>
      <c r="G102" s="80">
        <f>IF(ISERROR(VLOOKUP(A102,'RESULTADOS ACUMULADO 2008'!$A$41:$O$148,3,0)),"0.00",(VLOOKUP(A102,'RESULTADOS ACUMULADO 2008'!$A$41:$O$148,3,0)))</f>
        <v>0</v>
      </c>
      <c r="H102" s="79">
        <f t="shared" si="3"/>
        <v>0</v>
      </c>
      <c r="I102" s="67">
        <v>20000</v>
      </c>
      <c r="J102" s="80">
        <f>IF(ISERROR(VLOOKUP(A102,'RESULTADOS ACUMULADO 2008'!$A$41:$O$148,4,0)),"0.00",(VLOOKUP(A102,'RESULTADOS ACUMULADO 2008'!$A$41:$O$148,4,0)))</f>
        <v>20000</v>
      </c>
      <c r="K102" s="79">
        <f t="shared" si="4"/>
        <v>0</v>
      </c>
      <c r="L102" s="67">
        <v>40000</v>
      </c>
      <c r="M102" s="80">
        <f>IF(ISERROR(VLOOKUP(A102,'RESULTADOS ACUMULADO 2008'!$A$41:$O$148,5,0)),"0.00",(VLOOKUP(A102,'RESULTADOS ACUMULADO 2008'!$A$41:$O$148,5,0)))</f>
        <v>40000</v>
      </c>
      <c r="N102" s="79">
        <f t="shared" si="5"/>
        <v>0</v>
      </c>
      <c r="O102" s="67">
        <v>20000</v>
      </c>
      <c r="P102" s="78"/>
      <c r="Q102" s="79"/>
      <c r="R102" s="67">
        <v>20000</v>
      </c>
      <c r="S102" s="78"/>
      <c r="T102" s="79"/>
      <c r="U102" s="67">
        <v>20000</v>
      </c>
      <c r="V102" s="78"/>
      <c r="W102" s="79"/>
      <c r="X102" s="67">
        <v>20000</v>
      </c>
      <c r="Y102" s="78"/>
      <c r="Z102" s="79"/>
      <c r="AA102" s="67">
        <v>20000</v>
      </c>
      <c r="AB102" s="78"/>
      <c r="AC102" s="79"/>
      <c r="AD102" s="67">
        <v>20000</v>
      </c>
      <c r="AE102" s="78"/>
      <c r="AF102" s="79"/>
      <c r="AG102" s="67">
        <v>20000</v>
      </c>
      <c r="AH102" s="78"/>
      <c r="AI102" s="79"/>
      <c r="AJ102" s="67"/>
      <c r="AK102" s="78"/>
      <c r="AL102" s="79"/>
      <c r="AM102" s="67"/>
      <c r="AN102" s="78"/>
      <c r="AO102" s="79"/>
      <c r="AP102" s="67"/>
      <c r="AQ102" s="78"/>
      <c r="AR102" s="79"/>
      <c r="AS102" s="67">
        <f>SUM(F102:U102)</f>
        <v>180000</v>
      </c>
    </row>
    <row r="103" spans="1:45" s="44" customFormat="1" ht="18" customHeight="1">
      <c r="A103" s="68">
        <v>472</v>
      </c>
      <c r="B103" s="110" t="str">
        <f>IF(ISERROR(VLOOKUP(A103,#REF!,2,0)),"N/A",((VLOOKUP(A103,#REF!,2,0))))</f>
        <v>N/A</v>
      </c>
      <c r="C103" s="67">
        <v>7000</v>
      </c>
      <c r="D103" s="67"/>
      <c r="E103" s="67"/>
      <c r="F103" s="67"/>
      <c r="G103" s="80">
        <f>IF(ISERROR(VLOOKUP(A103,'RESULTADOS ACUMULADO 2008'!$A$41:$O$148,3,0)),"0.00",(VLOOKUP(A103,'RESULTADOS ACUMULADO 2008'!$A$41:$O$148,3,0)))</f>
        <v>0</v>
      </c>
      <c r="H103" s="79">
        <f t="shared" si="3"/>
        <v>0</v>
      </c>
      <c r="I103" s="62">
        <v>5745.39</v>
      </c>
      <c r="J103" s="80">
        <f>IF(ISERROR(VLOOKUP(A103,'RESULTADOS ACUMULADO 2008'!$A$41:$O$148,4,0)),"0.00",(VLOOKUP(A103,'RESULTADOS ACUMULADO 2008'!$A$41:$O$148,4,0)))</f>
        <v>5745.39</v>
      </c>
      <c r="K103" s="79">
        <f t="shared" si="4"/>
        <v>0</v>
      </c>
      <c r="L103" s="67"/>
      <c r="M103" s="80">
        <f>IF(ISERROR(VLOOKUP(A103,'RESULTADOS ACUMULADO 2008'!$A$41:$O$148,5,0)),"0.00",(VLOOKUP(A103,'RESULTADOS ACUMULADO 2008'!$A$41:$O$148,5,0)))</f>
        <v>0</v>
      </c>
      <c r="N103" s="79">
        <f t="shared" si="5"/>
        <v>0</v>
      </c>
      <c r="O103" s="67"/>
      <c r="P103" s="78"/>
      <c r="Q103" s="79"/>
      <c r="R103" s="67"/>
      <c r="S103" s="78"/>
      <c r="T103" s="79"/>
      <c r="U103" s="67"/>
      <c r="V103" s="78"/>
      <c r="W103" s="79"/>
      <c r="X103" s="67"/>
      <c r="Y103" s="78"/>
      <c r="Z103" s="79"/>
      <c r="AA103" s="67"/>
      <c r="AB103" s="78"/>
      <c r="AC103" s="79"/>
      <c r="AD103" s="67"/>
      <c r="AE103" s="78"/>
      <c r="AF103" s="79"/>
      <c r="AG103" s="67"/>
      <c r="AH103" s="78"/>
      <c r="AI103" s="79"/>
      <c r="AJ103" s="67"/>
      <c r="AK103" s="78"/>
      <c r="AL103" s="79"/>
      <c r="AM103" s="67"/>
      <c r="AN103" s="78"/>
      <c r="AO103" s="79"/>
      <c r="AP103" s="67"/>
      <c r="AQ103" s="78"/>
      <c r="AR103" s="79"/>
      <c r="AS103" s="67"/>
    </row>
    <row r="104" spans="1:45" s="44" customFormat="1" ht="18" customHeight="1">
      <c r="A104" s="68">
        <v>9</v>
      </c>
      <c r="B104" s="66" t="s">
        <v>285</v>
      </c>
      <c r="C104" s="67"/>
      <c r="D104" s="67"/>
      <c r="E104" s="67"/>
      <c r="F104" s="67"/>
      <c r="G104" s="80" t="str">
        <f>IF(ISERROR(VLOOKUP(A104,'RESULTADOS ACUMULADO 2008'!$A$41:$O$148,3,0)),"0.00",(VLOOKUP(A104,'RESULTADOS ACUMULADO 2008'!$A$41:$O$148,3,0)))</f>
        <v>0.00</v>
      </c>
      <c r="H104" s="79">
        <f t="shared" si="3"/>
        <v>0</v>
      </c>
      <c r="I104" s="67"/>
      <c r="J104" s="80" t="str">
        <f>IF(ISERROR(VLOOKUP(A104,'RESULTADOS ACUMULADO 2008'!$A$41:$O$148,4,0)),"0.00",(VLOOKUP(A104,'RESULTADOS ACUMULADO 2008'!$A$41:$O$148,4,0)))</f>
        <v>0.00</v>
      </c>
      <c r="K104" s="79">
        <f t="shared" si="4"/>
        <v>0</v>
      </c>
      <c r="L104" s="67"/>
      <c r="M104" s="80" t="str">
        <f>IF(ISERROR(VLOOKUP(A104,'RESULTADOS ACUMULADO 2008'!$A$41:$O$148,5,0)),"0.00",(VLOOKUP(A104,'RESULTADOS ACUMULADO 2008'!$A$41:$O$148,5,0)))</f>
        <v>0.00</v>
      </c>
      <c r="N104" s="79">
        <f t="shared" si="5"/>
        <v>0</v>
      </c>
      <c r="O104" s="67"/>
      <c r="P104" s="78"/>
      <c r="Q104" s="79"/>
      <c r="R104" s="67"/>
      <c r="S104" s="78"/>
      <c r="T104" s="79"/>
      <c r="U104" s="67"/>
      <c r="V104" s="78"/>
      <c r="W104" s="79"/>
      <c r="X104" s="67"/>
      <c r="Y104" s="78"/>
      <c r="Z104" s="79"/>
      <c r="AA104" s="67"/>
      <c r="AB104" s="78"/>
      <c r="AC104" s="79"/>
      <c r="AD104" s="67"/>
      <c r="AE104" s="78"/>
      <c r="AF104" s="79"/>
      <c r="AG104" s="67"/>
      <c r="AH104" s="78"/>
      <c r="AI104" s="79"/>
      <c r="AJ104" s="67"/>
      <c r="AK104" s="78"/>
      <c r="AL104" s="79"/>
      <c r="AM104" s="67"/>
      <c r="AN104" s="78"/>
      <c r="AO104" s="79"/>
      <c r="AP104" s="67"/>
      <c r="AQ104" s="78"/>
      <c r="AR104" s="79"/>
      <c r="AS104" s="67"/>
    </row>
    <row r="105" spans="1:45" s="44" customFormat="1" ht="18" customHeight="1">
      <c r="A105" s="68">
        <v>991</v>
      </c>
      <c r="B105" s="110" t="str">
        <f>IF(ISERROR(VLOOKUP(A105,#REF!,2,0)),"N/A",((VLOOKUP(A105,#REF!,2,0))))</f>
        <v>N/A</v>
      </c>
      <c r="C105" s="67">
        <v>386688.44</v>
      </c>
      <c r="D105" s="67"/>
      <c r="E105" s="67"/>
      <c r="F105" s="67"/>
      <c r="G105" s="80" t="str">
        <f>IF(ISERROR(VLOOKUP(A105,'RESULTADOS ACUMULADO 2008'!$A$41:$O$148,3,0)),"0.00",(VLOOKUP(A105,'RESULTADOS ACUMULADO 2008'!$A$41:$O$148,3,0)))</f>
        <v>0.00</v>
      </c>
      <c r="H105" s="79">
        <f t="shared" si="3"/>
        <v>0</v>
      </c>
      <c r="I105" s="67"/>
      <c r="J105" s="80" t="str">
        <f>IF(ISERROR(VLOOKUP(A105,'RESULTADOS ACUMULADO 2008'!$A$41:$O$148,4,0)),"0.00",(VLOOKUP(A105,'RESULTADOS ACUMULADO 2008'!$A$41:$O$148,4,0)))</f>
        <v>0.00</v>
      </c>
      <c r="K105" s="79">
        <f t="shared" si="4"/>
        <v>0</v>
      </c>
      <c r="L105" s="67"/>
      <c r="M105" s="80" t="str">
        <f>IF(ISERROR(VLOOKUP(A105,'RESULTADOS ACUMULADO 2008'!$A$41:$O$148,5,0)),"0.00",(VLOOKUP(A105,'RESULTADOS ACUMULADO 2008'!$A$41:$O$148,5,0)))</f>
        <v>0.00</v>
      </c>
      <c r="N105" s="79">
        <f t="shared" si="5"/>
        <v>0</v>
      </c>
      <c r="O105" s="67"/>
      <c r="P105" s="78"/>
      <c r="Q105" s="79"/>
      <c r="R105" s="67"/>
      <c r="S105" s="78"/>
      <c r="T105" s="79"/>
      <c r="U105" s="67"/>
      <c r="V105" s="78"/>
      <c r="W105" s="79"/>
      <c r="X105" s="67"/>
      <c r="Y105" s="78"/>
      <c r="Z105" s="79"/>
      <c r="AA105" s="67"/>
      <c r="AB105" s="78"/>
      <c r="AC105" s="79"/>
      <c r="AD105" s="67"/>
      <c r="AE105" s="78"/>
      <c r="AF105" s="79"/>
      <c r="AG105" s="67"/>
      <c r="AH105" s="78"/>
      <c r="AI105" s="79"/>
      <c r="AJ105" s="67"/>
      <c r="AK105" s="78"/>
      <c r="AL105" s="79"/>
      <c r="AM105" s="67"/>
      <c r="AN105" s="78"/>
      <c r="AO105" s="79"/>
      <c r="AP105" s="67"/>
      <c r="AQ105" s="78"/>
      <c r="AR105" s="79"/>
      <c r="AS105" s="67"/>
    </row>
    <row r="106" spans="1:45" s="44" customFormat="1" ht="18" customHeight="1">
      <c r="A106" s="68"/>
      <c r="B106" s="66" t="s">
        <v>286</v>
      </c>
      <c r="C106" s="67"/>
      <c r="D106" s="67"/>
      <c r="E106" s="67"/>
      <c r="F106" s="67"/>
      <c r="G106" s="80" t="str">
        <f>IF(ISERROR(VLOOKUP(A106,'RESULTADOS ACUMULADO 2008'!$A$41:$O$148,3,0)),"0.00",(VLOOKUP(A106,'RESULTADOS ACUMULADO 2008'!$A$41:$O$148,3,0)))</f>
        <v>0.00</v>
      </c>
      <c r="H106" s="79">
        <f t="shared" si="3"/>
        <v>0</v>
      </c>
      <c r="I106" s="67"/>
      <c r="J106" s="80" t="str">
        <f>IF(ISERROR(VLOOKUP(A106,'RESULTADOS ACUMULADO 2008'!$A$41:$O$148,4,0)),"0.00",(VLOOKUP(A106,'RESULTADOS ACUMULADO 2008'!$A$41:$O$148,4,0)))</f>
        <v>0.00</v>
      </c>
      <c r="K106" s="79">
        <f t="shared" si="4"/>
        <v>0</v>
      </c>
      <c r="L106" s="67"/>
      <c r="M106" s="80" t="str">
        <f>IF(ISERROR(VLOOKUP(A106,'RESULTADOS ACUMULADO 2008'!$A$41:$O$148,5,0)),"0.00",(VLOOKUP(A106,'RESULTADOS ACUMULADO 2008'!$A$41:$O$148,5,0)))</f>
        <v>0.00</v>
      </c>
      <c r="N106" s="79">
        <f t="shared" si="5"/>
        <v>0</v>
      </c>
      <c r="O106" s="67"/>
      <c r="P106" s="78"/>
      <c r="Q106" s="79"/>
      <c r="R106" s="67"/>
      <c r="S106" s="78"/>
      <c r="T106" s="79"/>
      <c r="U106" s="67"/>
      <c r="V106" s="78"/>
      <c r="W106" s="79"/>
      <c r="X106" s="67"/>
      <c r="Y106" s="78"/>
      <c r="Z106" s="79"/>
      <c r="AA106" s="67"/>
      <c r="AB106" s="78"/>
      <c r="AC106" s="79"/>
      <c r="AD106" s="67"/>
      <c r="AE106" s="78"/>
      <c r="AF106" s="79"/>
      <c r="AG106" s="67"/>
      <c r="AH106" s="78"/>
      <c r="AI106" s="79"/>
      <c r="AJ106" s="67"/>
      <c r="AK106" s="78"/>
      <c r="AL106" s="79"/>
      <c r="AM106" s="67"/>
      <c r="AN106" s="78"/>
      <c r="AO106" s="79"/>
      <c r="AP106" s="67"/>
      <c r="AQ106" s="78"/>
      <c r="AR106" s="79"/>
      <c r="AS106" s="67"/>
    </row>
    <row r="107" spans="1:45" s="44" customFormat="1" ht="18" customHeight="1">
      <c r="A107" s="68"/>
      <c r="B107" s="69" t="s">
        <v>287</v>
      </c>
      <c r="C107" s="67"/>
      <c r="D107" s="67"/>
      <c r="E107" s="67"/>
      <c r="F107" s="67"/>
      <c r="G107" s="80" t="str">
        <f>IF(ISERROR(VLOOKUP(A107,'RESULTADOS ACUMULADO 2008'!$A$41:$O$148,3,0)),"0.00",(VLOOKUP(A107,'RESULTADOS ACUMULADO 2008'!$A$41:$O$148,3,0)))</f>
        <v>0.00</v>
      </c>
      <c r="H107" s="79"/>
      <c r="I107" s="67"/>
      <c r="J107" s="80" t="str">
        <f>IF(ISERROR(VLOOKUP(A107,'RESULTADOS ACUMULADO 2008'!$A$41:$O$148,4,0)),"0.00",(VLOOKUP(A107,'RESULTADOS ACUMULADO 2008'!$A$41:$O$148,4,0)))</f>
        <v>0.00</v>
      </c>
      <c r="K107" s="79">
        <f t="shared" si="4"/>
        <v>0</v>
      </c>
      <c r="L107" s="67"/>
      <c r="M107" s="80" t="str">
        <f>IF(ISERROR(VLOOKUP(A107,'RESULTADOS ACUMULADO 2008'!$A$41:$O$148,5,0)),"0.00",(VLOOKUP(A107,'RESULTADOS ACUMULADO 2008'!$A$41:$O$148,5,0)))</f>
        <v>0.00</v>
      </c>
      <c r="N107" s="79">
        <f t="shared" si="5"/>
        <v>0</v>
      </c>
      <c r="O107" s="67"/>
      <c r="P107" s="78"/>
      <c r="Q107" s="79"/>
      <c r="R107" s="67"/>
      <c r="S107" s="78"/>
      <c r="T107" s="79"/>
      <c r="U107" s="67"/>
      <c r="V107" s="78"/>
      <c r="W107" s="79"/>
      <c r="X107" s="67"/>
      <c r="Y107" s="78"/>
      <c r="Z107" s="79"/>
      <c r="AA107" s="67"/>
      <c r="AB107" s="78"/>
      <c r="AC107" s="79"/>
      <c r="AD107" s="67"/>
      <c r="AE107" s="78"/>
      <c r="AF107" s="79"/>
      <c r="AG107" s="67"/>
      <c r="AH107" s="78"/>
      <c r="AI107" s="79"/>
      <c r="AJ107" s="67"/>
      <c r="AK107" s="78"/>
      <c r="AL107" s="79"/>
      <c r="AM107" s="67"/>
      <c r="AN107" s="78"/>
      <c r="AO107" s="79"/>
      <c r="AP107" s="67"/>
      <c r="AQ107" s="78"/>
      <c r="AR107" s="79"/>
      <c r="AS107" s="67"/>
    </row>
    <row r="108" spans="1:45" s="44" customFormat="1" ht="18" customHeight="1">
      <c r="A108" s="68"/>
      <c r="B108" s="69"/>
      <c r="C108" s="67"/>
      <c r="D108" s="67"/>
      <c r="E108" s="67"/>
      <c r="F108" s="67"/>
      <c r="G108" s="78"/>
      <c r="H108" s="79"/>
      <c r="I108" s="67"/>
      <c r="J108" s="78"/>
      <c r="K108" s="79"/>
      <c r="L108" s="67"/>
      <c r="M108" s="78"/>
      <c r="N108" s="79"/>
      <c r="O108" s="67"/>
      <c r="P108" s="78"/>
      <c r="Q108" s="79"/>
      <c r="R108" s="67"/>
      <c r="S108" s="78"/>
      <c r="T108" s="79"/>
      <c r="U108" s="67"/>
      <c r="V108" s="78"/>
      <c r="W108" s="79"/>
      <c r="X108" s="67"/>
      <c r="Y108" s="78"/>
      <c r="Z108" s="79"/>
      <c r="AA108" s="67"/>
      <c r="AB108" s="78"/>
      <c r="AC108" s="79"/>
      <c r="AD108" s="67"/>
      <c r="AE108" s="78"/>
      <c r="AF108" s="79"/>
      <c r="AG108" s="67"/>
      <c r="AH108" s="78"/>
      <c r="AI108" s="79"/>
      <c r="AJ108" s="67"/>
      <c r="AK108" s="78"/>
      <c r="AL108" s="79"/>
      <c r="AM108" s="67"/>
      <c r="AN108" s="78"/>
      <c r="AO108" s="79"/>
      <c r="AP108" s="67"/>
      <c r="AQ108" s="78"/>
      <c r="AR108" s="79"/>
      <c r="AS108" s="67"/>
    </row>
    <row r="109" spans="1:45" s="53" customFormat="1" ht="18" customHeight="1" thickBot="1">
      <c r="A109" s="60"/>
      <c r="B109" s="59" t="s">
        <v>288</v>
      </c>
      <c r="C109" s="71">
        <f>SUM(C10:C107)</f>
        <v>1372411.44</v>
      </c>
      <c r="D109" s="71"/>
      <c r="E109" s="71"/>
      <c r="F109" s="71">
        <f aca="true" t="shared" si="7" ref="F109:AS109">SUM(F10:F107)</f>
        <v>8457.79</v>
      </c>
      <c r="G109" s="82">
        <f t="shared" si="7"/>
        <v>8457.79</v>
      </c>
      <c r="H109" s="82">
        <f t="shared" si="7"/>
        <v>0</v>
      </c>
      <c r="I109" s="71">
        <f t="shared" si="7"/>
        <v>90262.89</v>
      </c>
      <c r="J109" s="82">
        <f t="shared" si="7"/>
        <v>90262.89</v>
      </c>
      <c r="K109" s="82">
        <f t="shared" si="7"/>
        <v>0</v>
      </c>
      <c r="L109" s="71">
        <f t="shared" si="7"/>
        <v>121762.10999999999</v>
      </c>
      <c r="M109" s="82">
        <f t="shared" si="7"/>
        <v>100417.58</v>
      </c>
      <c r="N109" s="83">
        <f t="shared" si="7"/>
        <v>21344.53</v>
      </c>
      <c r="O109" s="71">
        <f t="shared" si="7"/>
        <v>122121.24</v>
      </c>
      <c r="P109" s="82">
        <f t="shared" si="7"/>
        <v>0</v>
      </c>
      <c r="Q109" s="83">
        <f t="shared" si="7"/>
        <v>0</v>
      </c>
      <c r="R109" s="71">
        <f t="shared" si="7"/>
        <v>134741.22</v>
      </c>
      <c r="S109" s="82">
        <f t="shared" si="7"/>
        <v>0</v>
      </c>
      <c r="T109" s="83">
        <f t="shared" si="7"/>
        <v>0</v>
      </c>
      <c r="U109" s="71">
        <f t="shared" si="7"/>
        <v>73770.91999999998</v>
      </c>
      <c r="V109" s="82">
        <f t="shared" si="7"/>
        <v>0</v>
      </c>
      <c r="W109" s="83">
        <f t="shared" si="7"/>
        <v>0</v>
      </c>
      <c r="X109" s="71">
        <f t="shared" si="7"/>
        <v>20000</v>
      </c>
      <c r="Y109" s="82">
        <f t="shared" si="7"/>
        <v>0</v>
      </c>
      <c r="Z109" s="83">
        <f t="shared" si="7"/>
        <v>0</v>
      </c>
      <c r="AA109" s="71">
        <f t="shared" si="7"/>
        <v>20000</v>
      </c>
      <c r="AB109" s="82">
        <f t="shared" si="7"/>
        <v>0</v>
      </c>
      <c r="AC109" s="83">
        <f t="shared" si="7"/>
        <v>0</v>
      </c>
      <c r="AD109" s="71">
        <f t="shared" si="7"/>
        <v>20000</v>
      </c>
      <c r="AE109" s="82">
        <f t="shared" si="7"/>
        <v>0</v>
      </c>
      <c r="AF109" s="83">
        <f t="shared" si="7"/>
        <v>0</v>
      </c>
      <c r="AG109" s="71">
        <f t="shared" si="7"/>
        <v>20000</v>
      </c>
      <c r="AH109" s="82">
        <f t="shared" si="7"/>
        <v>0</v>
      </c>
      <c r="AI109" s="83">
        <f t="shared" si="7"/>
        <v>0</v>
      </c>
      <c r="AJ109" s="71">
        <f t="shared" si="7"/>
        <v>0</v>
      </c>
      <c r="AK109" s="82">
        <f t="shared" si="7"/>
        <v>0</v>
      </c>
      <c r="AL109" s="83">
        <f t="shared" si="7"/>
        <v>0</v>
      </c>
      <c r="AM109" s="71">
        <f t="shared" si="7"/>
        <v>0</v>
      </c>
      <c r="AN109" s="82">
        <f t="shared" si="7"/>
        <v>0</v>
      </c>
      <c r="AO109" s="83">
        <f t="shared" si="7"/>
        <v>0</v>
      </c>
      <c r="AP109" s="71">
        <f t="shared" si="7"/>
        <v>0</v>
      </c>
      <c r="AQ109" s="82">
        <f t="shared" si="7"/>
        <v>0</v>
      </c>
      <c r="AR109" s="83">
        <f t="shared" si="7"/>
        <v>0</v>
      </c>
      <c r="AS109" s="71">
        <f t="shared" si="7"/>
        <v>748690.6299999999</v>
      </c>
    </row>
    <row r="110" spans="1:45" s="44" customFormat="1" ht="15" thickTop="1">
      <c r="A110" s="61"/>
      <c r="B110" s="59"/>
      <c r="C110" s="62"/>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row>
    <row r="111" spans="1:45" s="44" customFormat="1" ht="12.75">
      <c r="A111" s="61"/>
      <c r="B111" s="61"/>
      <c r="C111" s="67"/>
      <c r="D111" s="67"/>
      <c r="E111" s="67"/>
      <c r="F111" s="67"/>
      <c r="G111" s="67">
        <f>+'RESULTADOS ACUMULADO 2008'!C147</f>
        <v>10457.79</v>
      </c>
      <c r="H111" s="67"/>
      <c r="I111" s="67"/>
      <c r="J111" s="67">
        <f>+'RESULTADOS ACUMULADO 2008'!D147</f>
        <v>90262.89</v>
      </c>
      <c r="K111" s="67"/>
      <c r="L111" s="67"/>
      <c r="M111" s="67">
        <f>+'RESULTADOS ACUMULADO 2008'!E147</f>
        <v>100417.58</v>
      </c>
      <c r="N111" s="67"/>
      <c r="O111" s="67"/>
      <c r="P111" s="67"/>
      <c r="Q111" s="67"/>
      <c r="R111" s="67"/>
      <c r="S111" s="67"/>
      <c r="T111" s="67"/>
      <c r="U111" s="67"/>
      <c r="V111" s="67"/>
      <c r="W111" s="67"/>
      <c r="X111" s="67"/>
      <c r="Y111" s="67"/>
      <c r="Z111" s="67"/>
      <c r="AA111" s="67"/>
      <c r="AB111" s="67"/>
      <c r="AC111" s="67"/>
      <c r="AD111" s="67"/>
      <c r="AE111" s="67"/>
      <c r="AF111" s="67"/>
      <c r="AG111" s="67"/>
      <c r="AH111" s="67"/>
      <c r="AI111" s="67"/>
      <c r="AJ111" s="67"/>
      <c r="AK111" s="67"/>
      <c r="AL111" s="67"/>
      <c r="AM111" s="67"/>
      <c r="AN111" s="67"/>
      <c r="AO111" s="67"/>
      <c r="AP111" s="67"/>
      <c r="AQ111" s="67"/>
      <c r="AR111" s="67"/>
      <c r="AS111" s="67"/>
    </row>
    <row r="112" spans="1:45" s="44" customFormat="1" ht="14.25">
      <c r="A112" s="61"/>
      <c r="B112" s="61"/>
      <c r="C112" s="67"/>
      <c r="D112" s="67"/>
      <c r="E112" s="67"/>
      <c r="F112" s="116" t="s">
        <v>309</v>
      </c>
      <c r="G112" s="117">
        <f>+G111-G109</f>
        <v>2000</v>
      </c>
      <c r="H112" s="67"/>
      <c r="I112" s="67"/>
      <c r="J112" s="117">
        <f>+J111-J109</f>
        <v>0</v>
      </c>
      <c r="K112" s="67"/>
      <c r="L112" s="67"/>
      <c r="M112" s="117">
        <f>+M111-M109</f>
        <v>0</v>
      </c>
      <c r="N112" s="67"/>
      <c r="O112" s="67"/>
      <c r="P112" s="67"/>
      <c r="Q112" s="67"/>
      <c r="R112" s="67"/>
      <c r="S112" s="67"/>
      <c r="T112" s="67"/>
      <c r="U112" s="67"/>
      <c r="V112" s="67"/>
      <c r="W112" s="67"/>
      <c r="X112" s="67"/>
      <c r="Y112" s="67"/>
      <c r="Z112" s="67"/>
      <c r="AA112" s="67"/>
      <c r="AB112" s="67"/>
      <c r="AC112" s="67"/>
      <c r="AD112" s="67"/>
      <c r="AE112" s="67"/>
      <c r="AF112" s="67"/>
      <c r="AG112" s="67"/>
      <c r="AH112" s="67"/>
      <c r="AI112" s="67"/>
      <c r="AJ112" s="67"/>
      <c r="AK112" s="67"/>
      <c r="AL112" s="67"/>
      <c r="AM112" s="67"/>
      <c r="AN112" s="67"/>
      <c r="AO112" s="67"/>
      <c r="AP112" s="67"/>
      <c r="AQ112" s="67"/>
      <c r="AR112" s="67"/>
      <c r="AS112" s="67"/>
    </row>
    <row r="113" spans="1:45" s="44" customFormat="1" ht="12.75">
      <c r="A113" s="61"/>
      <c r="B113" s="61"/>
      <c r="C113" s="67"/>
      <c r="D113" s="67"/>
      <c r="E113" s="67"/>
      <c r="F113" s="67"/>
      <c r="G113" s="67"/>
      <c r="H113" s="67"/>
      <c r="I113" s="67"/>
      <c r="J113" s="67"/>
      <c r="K113" s="67"/>
      <c r="L113" s="67"/>
      <c r="M113" s="67"/>
      <c r="N113" s="67"/>
      <c r="O113" s="67"/>
      <c r="P113" s="67"/>
      <c r="Q113" s="67"/>
      <c r="R113" s="67"/>
      <c r="S113" s="67"/>
      <c r="T113" s="67"/>
      <c r="U113" s="67"/>
      <c r="V113" s="67"/>
      <c r="W113" s="67"/>
      <c r="X113" s="67"/>
      <c r="Y113" s="67"/>
      <c r="Z113" s="67"/>
      <c r="AA113" s="67"/>
      <c r="AB113" s="67"/>
      <c r="AC113" s="67"/>
      <c r="AD113" s="67"/>
      <c r="AE113" s="67"/>
      <c r="AF113" s="67"/>
      <c r="AG113" s="67"/>
      <c r="AH113" s="67"/>
      <c r="AI113" s="67"/>
      <c r="AJ113" s="67"/>
      <c r="AK113" s="67"/>
      <c r="AL113" s="67"/>
      <c r="AM113" s="67"/>
      <c r="AN113" s="67"/>
      <c r="AO113" s="67"/>
      <c r="AP113" s="67"/>
      <c r="AQ113" s="67"/>
      <c r="AR113" s="67"/>
      <c r="AS113" s="67"/>
    </row>
    <row r="114" spans="3:45" s="44" customFormat="1" ht="12.75">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row>
    <row r="115" spans="3:45" s="44" customFormat="1" ht="12.75">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0"/>
    </row>
    <row r="116" spans="3:45" s="44" customFormat="1" ht="12.75">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0"/>
    </row>
    <row r="117" spans="3:45" s="44" customFormat="1" ht="12.75">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c r="AR117" s="50"/>
      <c r="AS117" s="50"/>
    </row>
    <row r="118" spans="3:45" s="44" customFormat="1" ht="12.75">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c r="AQ118" s="50"/>
      <c r="AR118" s="50"/>
      <c r="AS118" s="50"/>
    </row>
    <row r="119" spans="3:45" s="44" customFormat="1" ht="12.75">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c r="AD119" s="50"/>
      <c r="AE119" s="50"/>
      <c r="AF119" s="50"/>
      <c r="AG119" s="50"/>
      <c r="AH119" s="50"/>
      <c r="AI119" s="50"/>
      <c r="AJ119" s="50"/>
      <c r="AK119" s="50"/>
      <c r="AL119" s="50"/>
      <c r="AM119" s="50"/>
      <c r="AN119" s="50"/>
      <c r="AO119" s="50"/>
      <c r="AP119" s="50"/>
      <c r="AQ119" s="50"/>
      <c r="AR119" s="50"/>
      <c r="AS119" s="50"/>
    </row>
    <row r="120" spans="3:45" s="44" customFormat="1" ht="12.75">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c r="AR120" s="50"/>
      <c r="AS120" s="50"/>
    </row>
    <row r="121" spans="3:45" s="44" customFormat="1" ht="12.75">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c r="AQ121" s="50"/>
      <c r="AR121" s="50"/>
      <c r="AS121" s="50"/>
    </row>
    <row r="122" spans="3:45" s="44" customFormat="1" ht="12.75">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c r="AA122" s="50"/>
      <c r="AB122" s="50"/>
      <c r="AC122" s="50"/>
      <c r="AD122" s="50"/>
      <c r="AE122" s="50"/>
      <c r="AF122" s="50"/>
      <c r="AG122" s="50"/>
      <c r="AH122" s="50"/>
      <c r="AI122" s="50"/>
      <c r="AJ122" s="50"/>
      <c r="AK122" s="50"/>
      <c r="AL122" s="50"/>
      <c r="AM122" s="50"/>
      <c r="AN122" s="50"/>
      <c r="AO122" s="50"/>
      <c r="AP122" s="50"/>
      <c r="AQ122" s="50"/>
      <c r="AR122" s="50"/>
      <c r="AS122" s="50"/>
    </row>
    <row r="123" spans="3:45" s="44" customFormat="1" ht="12.75">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c r="AA123" s="50"/>
      <c r="AB123" s="50"/>
      <c r="AC123" s="50"/>
      <c r="AD123" s="50"/>
      <c r="AE123" s="50"/>
      <c r="AF123" s="50"/>
      <c r="AG123" s="50"/>
      <c r="AH123" s="50"/>
      <c r="AI123" s="50"/>
      <c r="AJ123" s="50"/>
      <c r="AK123" s="50"/>
      <c r="AL123" s="50"/>
      <c r="AM123" s="50"/>
      <c r="AN123" s="50"/>
      <c r="AO123" s="50"/>
      <c r="AP123" s="50"/>
      <c r="AQ123" s="50"/>
      <c r="AR123" s="50"/>
      <c r="AS123" s="50"/>
    </row>
    <row r="124" spans="3:45" s="44" customFormat="1" ht="12.75">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c r="AA124" s="50"/>
      <c r="AB124" s="50"/>
      <c r="AC124" s="50"/>
      <c r="AD124" s="50"/>
      <c r="AE124" s="50"/>
      <c r="AF124" s="50"/>
      <c r="AG124" s="50"/>
      <c r="AH124" s="50"/>
      <c r="AI124" s="50"/>
      <c r="AJ124" s="50"/>
      <c r="AK124" s="50"/>
      <c r="AL124" s="50"/>
      <c r="AM124" s="50"/>
      <c r="AN124" s="50"/>
      <c r="AO124" s="50"/>
      <c r="AP124" s="50"/>
      <c r="AQ124" s="50"/>
      <c r="AR124" s="50"/>
      <c r="AS124" s="50"/>
    </row>
    <row r="125" spans="3:45" s="44" customFormat="1" ht="12.75">
      <c r="C125" s="50"/>
      <c r="D125" s="50"/>
      <c r="E125" s="50"/>
      <c r="F125" s="50"/>
      <c r="G125" s="50"/>
      <c r="H125" s="50"/>
      <c r="I125" s="50"/>
      <c r="J125" s="50"/>
      <c r="K125" s="50"/>
      <c r="L125" s="50"/>
      <c r="M125" s="50"/>
      <c r="N125" s="50"/>
      <c r="O125" s="50"/>
      <c r="P125" s="50"/>
      <c r="Q125" s="50"/>
      <c r="R125" s="50"/>
      <c r="S125" s="50"/>
      <c r="T125" s="50"/>
      <c r="U125" s="50"/>
      <c r="V125" s="50"/>
      <c r="W125" s="50"/>
      <c r="X125" s="50"/>
      <c r="Y125" s="50"/>
      <c r="Z125" s="50"/>
      <c r="AA125" s="50"/>
      <c r="AB125" s="50"/>
      <c r="AC125" s="50"/>
      <c r="AD125" s="50"/>
      <c r="AE125" s="50"/>
      <c r="AF125" s="50"/>
      <c r="AG125" s="50"/>
      <c r="AH125" s="50"/>
      <c r="AI125" s="50"/>
      <c r="AJ125" s="50"/>
      <c r="AK125" s="50"/>
      <c r="AL125" s="50"/>
      <c r="AM125" s="50"/>
      <c r="AN125" s="50"/>
      <c r="AO125" s="50"/>
      <c r="AP125" s="50"/>
      <c r="AQ125" s="50"/>
      <c r="AR125" s="50"/>
      <c r="AS125" s="50"/>
    </row>
    <row r="126" spans="3:45" s="44" customFormat="1" ht="12.75">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c r="AA126" s="50"/>
      <c r="AB126" s="50"/>
      <c r="AC126" s="50"/>
      <c r="AD126" s="50"/>
      <c r="AE126" s="50"/>
      <c r="AF126" s="50"/>
      <c r="AG126" s="50"/>
      <c r="AH126" s="50"/>
      <c r="AI126" s="50"/>
      <c r="AJ126" s="50"/>
      <c r="AK126" s="50"/>
      <c r="AL126" s="50"/>
      <c r="AM126" s="50"/>
      <c r="AN126" s="50"/>
      <c r="AO126" s="50"/>
      <c r="AP126" s="50"/>
      <c r="AQ126" s="50"/>
      <c r="AR126" s="50"/>
      <c r="AS126" s="50"/>
    </row>
    <row r="127" spans="3:45" s="44" customFormat="1" ht="12.75">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c r="AQ127" s="50"/>
      <c r="AR127" s="50"/>
      <c r="AS127" s="50"/>
    </row>
    <row r="128" spans="3:45" s="44" customFormat="1" ht="12.75">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c r="AA128" s="50"/>
      <c r="AB128" s="50"/>
      <c r="AC128" s="50"/>
      <c r="AD128" s="50"/>
      <c r="AE128" s="50"/>
      <c r="AF128" s="50"/>
      <c r="AG128" s="50"/>
      <c r="AH128" s="50"/>
      <c r="AI128" s="50"/>
      <c r="AJ128" s="50"/>
      <c r="AK128" s="50"/>
      <c r="AL128" s="50"/>
      <c r="AM128" s="50"/>
      <c r="AN128" s="50"/>
      <c r="AO128" s="50"/>
      <c r="AP128" s="50"/>
      <c r="AQ128" s="50"/>
      <c r="AR128" s="50"/>
      <c r="AS128" s="50"/>
    </row>
    <row r="129" spans="3:45" s="44" customFormat="1" ht="12.75">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c r="AA129" s="50"/>
      <c r="AB129" s="50"/>
      <c r="AC129" s="50"/>
      <c r="AD129" s="50"/>
      <c r="AE129" s="50"/>
      <c r="AF129" s="50"/>
      <c r="AG129" s="50"/>
      <c r="AH129" s="50"/>
      <c r="AI129" s="50"/>
      <c r="AJ129" s="50"/>
      <c r="AK129" s="50"/>
      <c r="AL129" s="50"/>
      <c r="AM129" s="50"/>
      <c r="AN129" s="50"/>
      <c r="AO129" s="50"/>
      <c r="AP129" s="50"/>
      <c r="AQ129" s="50"/>
      <c r="AR129" s="50"/>
      <c r="AS129" s="50"/>
    </row>
    <row r="130" spans="3:45" s="44" customFormat="1" ht="12.75">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c r="AA130" s="50"/>
      <c r="AB130" s="50"/>
      <c r="AC130" s="50"/>
      <c r="AD130" s="50"/>
      <c r="AE130" s="50"/>
      <c r="AF130" s="50"/>
      <c r="AG130" s="50"/>
      <c r="AH130" s="50"/>
      <c r="AI130" s="50"/>
      <c r="AJ130" s="50"/>
      <c r="AK130" s="50"/>
      <c r="AL130" s="50"/>
      <c r="AM130" s="50"/>
      <c r="AN130" s="50"/>
      <c r="AO130" s="50"/>
      <c r="AP130" s="50"/>
      <c r="AQ130" s="50"/>
      <c r="AR130" s="50"/>
      <c r="AS130" s="50"/>
    </row>
    <row r="131" spans="3:45" s="44" customFormat="1" ht="12.75">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c r="AA131" s="50"/>
      <c r="AB131" s="50"/>
      <c r="AC131" s="50"/>
      <c r="AD131" s="50"/>
      <c r="AE131" s="50"/>
      <c r="AF131" s="50"/>
      <c r="AG131" s="50"/>
      <c r="AH131" s="50"/>
      <c r="AI131" s="50"/>
      <c r="AJ131" s="50"/>
      <c r="AK131" s="50"/>
      <c r="AL131" s="50"/>
      <c r="AM131" s="50"/>
      <c r="AN131" s="50"/>
      <c r="AO131" s="50"/>
      <c r="AP131" s="50"/>
      <c r="AQ131" s="50"/>
      <c r="AR131" s="50"/>
      <c r="AS131" s="50"/>
    </row>
    <row r="132" spans="3:45" s="44" customFormat="1" ht="12.75">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c r="AA132" s="50"/>
      <c r="AB132" s="50"/>
      <c r="AC132" s="50"/>
      <c r="AD132" s="50"/>
      <c r="AE132" s="50"/>
      <c r="AF132" s="50"/>
      <c r="AG132" s="50"/>
      <c r="AH132" s="50"/>
      <c r="AI132" s="50"/>
      <c r="AJ132" s="50"/>
      <c r="AK132" s="50"/>
      <c r="AL132" s="50"/>
      <c r="AM132" s="50"/>
      <c r="AN132" s="50"/>
      <c r="AO132" s="50"/>
      <c r="AP132" s="50"/>
      <c r="AQ132" s="50"/>
      <c r="AR132" s="50"/>
      <c r="AS132" s="50"/>
    </row>
    <row r="133" spans="3:45" s="44" customFormat="1" ht="12.75">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c r="AG133" s="50"/>
      <c r="AH133" s="50"/>
      <c r="AI133" s="50"/>
      <c r="AJ133" s="50"/>
      <c r="AK133" s="50"/>
      <c r="AL133" s="50"/>
      <c r="AM133" s="50"/>
      <c r="AN133" s="50"/>
      <c r="AO133" s="50"/>
      <c r="AP133" s="50"/>
      <c r="AQ133" s="50"/>
      <c r="AR133" s="50"/>
      <c r="AS133" s="50"/>
    </row>
    <row r="134" spans="3:45" s="44" customFormat="1" ht="12.75">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c r="AA134" s="50"/>
      <c r="AB134" s="50"/>
      <c r="AC134" s="50"/>
      <c r="AD134" s="50"/>
      <c r="AE134" s="50"/>
      <c r="AF134" s="50"/>
      <c r="AG134" s="50"/>
      <c r="AH134" s="50"/>
      <c r="AI134" s="50"/>
      <c r="AJ134" s="50"/>
      <c r="AK134" s="50"/>
      <c r="AL134" s="50"/>
      <c r="AM134" s="50"/>
      <c r="AN134" s="50"/>
      <c r="AO134" s="50"/>
      <c r="AP134" s="50"/>
      <c r="AQ134" s="50"/>
      <c r="AR134" s="50"/>
      <c r="AS134" s="50"/>
    </row>
    <row r="135" spans="3:45" s="44" customFormat="1" ht="12.75">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c r="AA135" s="50"/>
      <c r="AB135" s="50"/>
      <c r="AC135" s="50"/>
      <c r="AD135" s="50"/>
      <c r="AE135" s="50"/>
      <c r="AF135" s="50"/>
      <c r="AG135" s="50"/>
      <c r="AH135" s="50"/>
      <c r="AI135" s="50"/>
      <c r="AJ135" s="50"/>
      <c r="AK135" s="50"/>
      <c r="AL135" s="50"/>
      <c r="AM135" s="50"/>
      <c r="AN135" s="50"/>
      <c r="AO135" s="50"/>
      <c r="AP135" s="50"/>
      <c r="AQ135" s="50"/>
      <c r="AR135" s="50"/>
      <c r="AS135" s="50"/>
    </row>
    <row r="136" spans="3:45" s="44" customFormat="1" ht="12.75">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c r="AA136" s="50"/>
      <c r="AB136" s="50"/>
      <c r="AC136" s="50"/>
      <c r="AD136" s="50"/>
      <c r="AE136" s="50"/>
      <c r="AF136" s="50"/>
      <c r="AG136" s="50"/>
      <c r="AH136" s="50"/>
      <c r="AI136" s="50"/>
      <c r="AJ136" s="50"/>
      <c r="AK136" s="50"/>
      <c r="AL136" s="50"/>
      <c r="AM136" s="50"/>
      <c r="AN136" s="50"/>
      <c r="AO136" s="50"/>
      <c r="AP136" s="50"/>
      <c r="AQ136" s="50"/>
      <c r="AR136" s="50"/>
      <c r="AS136" s="50"/>
    </row>
    <row r="137" spans="3:45" s="44" customFormat="1" ht="12.75">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c r="AQ137" s="50"/>
      <c r="AR137" s="50"/>
      <c r="AS137" s="50"/>
    </row>
    <row r="138" spans="3:45" s="44" customFormat="1" ht="12.75">
      <c r="C138" s="50"/>
      <c r="D138" s="50"/>
      <c r="E138" s="50"/>
      <c r="F138" s="50"/>
      <c r="G138" s="50"/>
      <c r="H138" s="50"/>
      <c r="I138" s="50"/>
      <c r="J138" s="50"/>
      <c r="K138" s="50"/>
      <c r="L138" s="50"/>
      <c r="M138" s="50"/>
      <c r="N138" s="50"/>
      <c r="O138" s="50"/>
      <c r="P138" s="50"/>
      <c r="Q138" s="50"/>
      <c r="R138" s="50"/>
      <c r="S138" s="50"/>
      <c r="T138" s="50"/>
      <c r="U138" s="50"/>
      <c r="V138" s="50"/>
      <c r="W138" s="50"/>
      <c r="X138" s="50"/>
      <c r="Y138" s="50"/>
      <c r="Z138" s="50"/>
      <c r="AA138" s="50"/>
      <c r="AB138" s="50"/>
      <c r="AC138" s="50"/>
      <c r="AD138" s="50"/>
      <c r="AE138" s="50"/>
      <c r="AF138" s="50"/>
      <c r="AG138" s="50"/>
      <c r="AH138" s="50"/>
      <c r="AI138" s="50"/>
      <c r="AJ138" s="50"/>
      <c r="AK138" s="50"/>
      <c r="AL138" s="50"/>
      <c r="AM138" s="50"/>
      <c r="AN138" s="50"/>
      <c r="AO138" s="50"/>
      <c r="AP138" s="50"/>
      <c r="AQ138" s="50"/>
      <c r="AR138" s="50"/>
      <c r="AS138" s="50"/>
    </row>
    <row r="139" spans="3:45" s="44" customFormat="1" ht="12.75">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row>
    <row r="140" spans="3:45" s="44" customFormat="1" ht="12.75">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c r="AA140" s="50"/>
      <c r="AB140" s="50"/>
      <c r="AC140" s="50"/>
      <c r="AD140" s="50"/>
      <c r="AE140" s="50"/>
      <c r="AF140" s="50"/>
      <c r="AG140" s="50"/>
      <c r="AH140" s="50"/>
      <c r="AI140" s="50"/>
      <c r="AJ140" s="50"/>
      <c r="AK140" s="50"/>
      <c r="AL140" s="50"/>
      <c r="AM140" s="50"/>
      <c r="AN140" s="50"/>
      <c r="AO140" s="50"/>
      <c r="AP140" s="50"/>
      <c r="AQ140" s="50"/>
      <c r="AR140" s="50"/>
      <c r="AS140" s="50"/>
    </row>
    <row r="141" spans="3:45" s="44" customFormat="1" ht="12.75">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50"/>
      <c r="AA141" s="50"/>
      <c r="AB141" s="50"/>
      <c r="AC141" s="50"/>
      <c r="AD141" s="50"/>
      <c r="AE141" s="50"/>
      <c r="AF141" s="50"/>
      <c r="AG141" s="50"/>
      <c r="AH141" s="50"/>
      <c r="AI141" s="50"/>
      <c r="AJ141" s="50"/>
      <c r="AK141" s="50"/>
      <c r="AL141" s="50"/>
      <c r="AM141" s="50"/>
      <c r="AN141" s="50"/>
      <c r="AO141" s="50"/>
      <c r="AP141" s="50"/>
      <c r="AQ141" s="50"/>
      <c r="AR141" s="50"/>
      <c r="AS141" s="50"/>
    </row>
    <row r="142" spans="3:45" s="44" customFormat="1" ht="12.75">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c r="AA142" s="50"/>
      <c r="AB142" s="50"/>
      <c r="AC142" s="50"/>
      <c r="AD142" s="50"/>
      <c r="AE142" s="50"/>
      <c r="AF142" s="50"/>
      <c r="AG142" s="50"/>
      <c r="AH142" s="50"/>
      <c r="AI142" s="50"/>
      <c r="AJ142" s="50"/>
      <c r="AK142" s="50"/>
      <c r="AL142" s="50"/>
      <c r="AM142" s="50"/>
      <c r="AN142" s="50"/>
      <c r="AO142" s="50"/>
      <c r="AP142" s="50"/>
      <c r="AQ142" s="50"/>
      <c r="AR142" s="50"/>
      <c r="AS142" s="50"/>
    </row>
    <row r="143" spans="3:45" s="44" customFormat="1" ht="12.75">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0"/>
      <c r="AA143" s="50"/>
      <c r="AB143" s="50"/>
      <c r="AC143" s="50"/>
      <c r="AD143" s="50"/>
      <c r="AE143" s="50"/>
      <c r="AF143" s="50"/>
      <c r="AG143" s="50"/>
      <c r="AH143" s="50"/>
      <c r="AI143" s="50"/>
      <c r="AJ143" s="50"/>
      <c r="AK143" s="50"/>
      <c r="AL143" s="50"/>
      <c r="AM143" s="50"/>
      <c r="AN143" s="50"/>
      <c r="AO143" s="50"/>
      <c r="AP143" s="50"/>
      <c r="AQ143" s="50"/>
      <c r="AR143" s="50"/>
      <c r="AS143" s="50"/>
    </row>
    <row r="144" spans="3:45" s="44" customFormat="1" ht="12.75">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50"/>
      <c r="AA144" s="50"/>
      <c r="AB144" s="50"/>
      <c r="AC144" s="50"/>
      <c r="AD144" s="50"/>
      <c r="AE144" s="50"/>
      <c r="AF144" s="50"/>
      <c r="AG144" s="50"/>
      <c r="AH144" s="50"/>
      <c r="AI144" s="50"/>
      <c r="AJ144" s="50"/>
      <c r="AK144" s="50"/>
      <c r="AL144" s="50"/>
      <c r="AM144" s="50"/>
      <c r="AN144" s="50"/>
      <c r="AO144" s="50"/>
      <c r="AP144" s="50"/>
      <c r="AQ144" s="50"/>
      <c r="AR144" s="50"/>
      <c r="AS144" s="50"/>
    </row>
    <row r="145" spans="3:45" s="44" customFormat="1" ht="12.75">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c r="AA145" s="50"/>
      <c r="AB145" s="50"/>
      <c r="AC145" s="50"/>
      <c r="AD145" s="50"/>
      <c r="AE145" s="50"/>
      <c r="AF145" s="50"/>
      <c r="AG145" s="50"/>
      <c r="AH145" s="50"/>
      <c r="AI145" s="50"/>
      <c r="AJ145" s="50"/>
      <c r="AK145" s="50"/>
      <c r="AL145" s="50"/>
      <c r="AM145" s="50"/>
      <c r="AN145" s="50"/>
      <c r="AO145" s="50"/>
      <c r="AP145" s="50"/>
      <c r="AQ145" s="50"/>
      <c r="AR145" s="50"/>
      <c r="AS145" s="50"/>
    </row>
    <row r="146" spans="3:45" s="44" customFormat="1" ht="12.75">
      <c r="C146" s="50"/>
      <c r="D146" s="50"/>
      <c r="E146" s="50"/>
      <c r="F146" s="50"/>
      <c r="G146" s="50"/>
      <c r="H146" s="50"/>
      <c r="I146" s="50"/>
      <c r="J146" s="50"/>
      <c r="K146" s="50"/>
      <c r="L146" s="50"/>
      <c r="M146" s="50"/>
      <c r="N146" s="50"/>
      <c r="O146" s="50"/>
      <c r="P146" s="50"/>
      <c r="Q146" s="50"/>
      <c r="R146" s="50"/>
      <c r="S146" s="50"/>
      <c r="T146" s="50"/>
      <c r="U146" s="50"/>
      <c r="V146" s="50"/>
      <c r="W146" s="50"/>
      <c r="X146" s="50"/>
      <c r="Y146" s="50"/>
      <c r="Z146" s="50"/>
      <c r="AA146" s="50"/>
      <c r="AB146" s="50"/>
      <c r="AC146" s="50"/>
      <c r="AD146" s="50"/>
      <c r="AE146" s="50"/>
      <c r="AF146" s="50"/>
      <c r="AG146" s="50"/>
      <c r="AH146" s="50"/>
      <c r="AI146" s="50"/>
      <c r="AJ146" s="50"/>
      <c r="AK146" s="50"/>
      <c r="AL146" s="50"/>
      <c r="AM146" s="50"/>
      <c r="AN146" s="50"/>
      <c r="AO146" s="50"/>
      <c r="AP146" s="50"/>
      <c r="AQ146" s="50"/>
      <c r="AR146" s="50"/>
      <c r="AS146" s="50"/>
    </row>
    <row r="147" spans="3:45" s="44" customFormat="1" ht="12.75">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c r="AA147" s="50"/>
      <c r="AB147" s="50"/>
      <c r="AC147" s="50"/>
      <c r="AD147" s="50"/>
      <c r="AE147" s="50"/>
      <c r="AF147" s="50"/>
      <c r="AG147" s="50"/>
      <c r="AH147" s="50"/>
      <c r="AI147" s="50"/>
      <c r="AJ147" s="50"/>
      <c r="AK147" s="50"/>
      <c r="AL147" s="50"/>
      <c r="AM147" s="50"/>
      <c r="AN147" s="50"/>
      <c r="AO147" s="50"/>
      <c r="AP147" s="50"/>
      <c r="AQ147" s="50"/>
      <c r="AR147" s="50"/>
      <c r="AS147" s="50"/>
    </row>
    <row r="148" spans="3:45" s="44" customFormat="1" ht="12.75">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50"/>
      <c r="AA148" s="50"/>
      <c r="AB148" s="50"/>
      <c r="AC148" s="50"/>
      <c r="AD148" s="50"/>
      <c r="AE148" s="50"/>
      <c r="AF148" s="50"/>
      <c r="AG148" s="50"/>
      <c r="AH148" s="50"/>
      <c r="AI148" s="50"/>
      <c r="AJ148" s="50"/>
      <c r="AK148" s="50"/>
      <c r="AL148" s="50"/>
      <c r="AM148" s="50"/>
      <c r="AN148" s="50"/>
      <c r="AO148" s="50"/>
      <c r="AP148" s="50"/>
      <c r="AQ148" s="50"/>
      <c r="AR148" s="50"/>
      <c r="AS148" s="50"/>
    </row>
    <row r="149" spans="3:45" s="44" customFormat="1" ht="12.75">
      <c r="C149" s="50"/>
      <c r="D149" s="50"/>
      <c r="E149" s="50"/>
      <c r="F149" s="50"/>
      <c r="G149" s="50"/>
      <c r="H149" s="50"/>
      <c r="I149" s="50"/>
      <c r="J149" s="50"/>
      <c r="K149" s="50"/>
      <c r="L149" s="50"/>
      <c r="M149" s="50"/>
      <c r="N149" s="50"/>
      <c r="O149" s="50"/>
      <c r="P149" s="50"/>
      <c r="Q149" s="50"/>
      <c r="R149" s="50"/>
      <c r="S149" s="50"/>
      <c r="T149" s="50"/>
      <c r="U149" s="50"/>
      <c r="V149" s="50"/>
      <c r="W149" s="50"/>
      <c r="X149" s="50"/>
      <c r="Y149" s="50"/>
      <c r="Z149" s="50"/>
      <c r="AA149" s="50"/>
      <c r="AB149" s="50"/>
      <c r="AC149" s="50"/>
      <c r="AD149" s="50"/>
      <c r="AE149" s="50"/>
      <c r="AF149" s="50"/>
      <c r="AG149" s="50"/>
      <c r="AH149" s="50"/>
      <c r="AI149" s="50"/>
      <c r="AJ149" s="50"/>
      <c r="AK149" s="50"/>
      <c r="AL149" s="50"/>
      <c r="AM149" s="50"/>
      <c r="AN149" s="50"/>
      <c r="AO149" s="50"/>
      <c r="AP149" s="50"/>
      <c r="AQ149" s="50"/>
      <c r="AR149" s="50"/>
      <c r="AS149" s="50"/>
    </row>
    <row r="150" spans="3:45" s="44" customFormat="1" ht="12.75">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c r="AA150" s="50"/>
      <c r="AB150" s="50"/>
      <c r="AC150" s="50"/>
      <c r="AD150" s="50"/>
      <c r="AE150" s="50"/>
      <c r="AF150" s="50"/>
      <c r="AG150" s="50"/>
      <c r="AH150" s="50"/>
      <c r="AI150" s="50"/>
      <c r="AJ150" s="50"/>
      <c r="AK150" s="50"/>
      <c r="AL150" s="50"/>
      <c r="AM150" s="50"/>
      <c r="AN150" s="50"/>
      <c r="AO150" s="50"/>
      <c r="AP150" s="50"/>
      <c r="AQ150" s="50"/>
      <c r="AR150" s="50"/>
      <c r="AS150" s="50"/>
    </row>
    <row r="151" spans="3:45" s="44" customFormat="1" ht="12.75">
      <c r="C151" s="50"/>
      <c r="D151" s="50"/>
      <c r="E151" s="50"/>
      <c r="F151" s="50"/>
      <c r="G151" s="50"/>
      <c r="H151" s="50"/>
      <c r="I151" s="50"/>
      <c r="J151" s="50"/>
      <c r="K151" s="50"/>
      <c r="L151" s="50"/>
      <c r="M151" s="50"/>
      <c r="N151" s="50"/>
      <c r="O151" s="50"/>
      <c r="P151" s="50"/>
      <c r="Q151" s="50"/>
      <c r="R151" s="50"/>
      <c r="S151" s="50"/>
      <c r="T151" s="50"/>
      <c r="U151" s="50"/>
      <c r="V151" s="50"/>
      <c r="W151" s="50"/>
      <c r="X151" s="50"/>
      <c r="Y151" s="50"/>
      <c r="Z151" s="50"/>
      <c r="AA151" s="50"/>
      <c r="AB151" s="50"/>
      <c r="AC151" s="50"/>
      <c r="AD151" s="50"/>
      <c r="AE151" s="50"/>
      <c r="AF151" s="50"/>
      <c r="AG151" s="50"/>
      <c r="AH151" s="50"/>
      <c r="AI151" s="50"/>
      <c r="AJ151" s="50"/>
      <c r="AK151" s="50"/>
      <c r="AL151" s="50"/>
      <c r="AM151" s="50"/>
      <c r="AN151" s="50"/>
      <c r="AO151" s="50"/>
      <c r="AP151" s="50"/>
      <c r="AQ151" s="50"/>
      <c r="AR151" s="50"/>
      <c r="AS151" s="50"/>
    </row>
    <row r="152" spans="3:45" s="44" customFormat="1" ht="12.75">
      <c r="C152" s="50"/>
      <c r="D152" s="50"/>
      <c r="E152" s="50"/>
      <c r="F152" s="50"/>
      <c r="G152" s="50"/>
      <c r="H152" s="50"/>
      <c r="I152" s="50"/>
      <c r="J152" s="50"/>
      <c r="K152" s="50"/>
      <c r="L152" s="50"/>
      <c r="M152" s="50"/>
      <c r="N152" s="50"/>
      <c r="O152" s="50"/>
      <c r="P152" s="50"/>
      <c r="Q152" s="50"/>
      <c r="R152" s="50"/>
      <c r="S152" s="50"/>
      <c r="T152" s="50"/>
      <c r="U152" s="50"/>
      <c r="V152" s="50"/>
      <c r="W152" s="50"/>
      <c r="X152" s="50"/>
      <c r="Y152" s="50"/>
      <c r="Z152" s="50"/>
      <c r="AA152" s="50"/>
      <c r="AB152" s="50"/>
      <c r="AC152" s="50"/>
      <c r="AD152" s="50"/>
      <c r="AE152" s="50"/>
      <c r="AF152" s="50"/>
      <c r="AG152" s="50"/>
      <c r="AH152" s="50"/>
      <c r="AI152" s="50"/>
      <c r="AJ152" s="50"/>
      <c r="AK152" s="50"/>
      <c r="AL152" s="50"/>
      <c r="AM152" s="50"/>
      <c r="AN152" s="50"/>
      <c r="AO152" s="50"/>
      <c r="AP152" s="50"/>
      <c r="AQ152" s="50"/>
      <c r="AR152" s="50"/>
      <c r="AS152" s="50"/>
    </row>
    <row r="153" spans="3:45" s="44" customFormat="1" ht="12.75">
      <c r="C153" s="50"/>
      <c r="D153" s="50"/>
      <c r="E153" s="50"/>
      <c r="F153" s="50"/>
      <c r="G153" s="50"/>
      <c r="H153" s="50"/>
      <c r="I153" s="50"/>
      <c r="J153" s="50"/>
      <c r="K153" s="50"/>
      <c r="L153" s="50"/>
      <c r="M153" s="50"/>
      <c r="N153" s="50"/>
      <c r="O153" s="50"/>
      <c r="P153" s="50"/>
      <c r="Q153" s="50"/>
      <c r="R153" s="50"/>
      <c r="S153" s="50"/>
      <c r="T153" s="50"/>
      <c r="U153" s="50"/>
      <c r="V153" s="50"/>
      <c r="W153" s="50"/>
      <c r="X153" s="50"/>
      <c r="Y153" s="50"/>
      <c r="Z153" s="50"/>
      <c r="AA153" s="50"/>
      <c r="AB153" s="50"/>
      <c r="AC153" s="50"/>
      <c r="AD153" s="50"/>
      <c r="AE153" s="50"/>
      <c r="AF153" s="50"/>
      <c r="AG153" s="50"/>
      <c r="AH153" s="50"/>
      <c r="AI153" s="50"/>
      <c r="AJ153" s="50"/>
      <c r="AK153" s="50"/>
      <c r="AL153" s="50"/>
      <c r="AM153" s="50"/>
      <c r="AN153" s="50"/>
      <c r="AO153" s="50"/>
      <c r="AP153" s="50"/>
      <c r="AQ153" s="50"/>
      <c r="AR153" s="50"/>
      <c r="AS153" s="50"/>
    </row>
    <row r="154" spans="3:45" s="44" customFormat="1" ht="12.75">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50"/>
      <c r="AA154" s="50"/>
      <c r="AB154" s="50"/>
      <c r="AC154" s="50"/>
      <c r="AD154" s="50"/>
      <c r="AE154" s="50"/>
      <c r="AF154" s="50"/>
      <c r="AG154" s="50"/>
      <c r="AH154" s="50"/>
      <c r="AI154" s="50"/>
      <c r="AJ154" s="50"/>
      <c r="AK154" s="50"/>
      <c r="AL154" s="50"/>
      <c r="AM154" s="50"/>
      <c r="AN154" s="50"/>
      <c r="AO154" s="50"/>
      <c r="AP154" s="50"/>
      <c r="AQ154" s="50"/>
      <c r="AR154" s="50"/>
      <c r="AS154" s="50"/>
    </row>
    <row r="155" spans="3:45" s="44" customFormat="1" ht="12.75">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c r="AA155" s="50"/>
      <c r="AB155" s="50"/>
      <c r="AC155" s="50"/>
      <c r="AD155" s="50"/>
      <c r="AE155" s="50"/>
      <c r="AF155" s="50"/>
      <c r="AG155" s="50"/>
      <c r="AH155" s="50"/>
      <c r="AI155" s="50"/>
      <c r="AJ155" s="50"/>
      <c r="AK155" s="50"/>
      <c r="AL155" s="50"/>
      <c r="AM155" s="50"/>
      <c r="AN155" s="50"/>
      <c r="AO155" s="50"/>
      <c r="AP155" s="50"/>
      <c r="AQ155" s="50"/>
      <c r="AR155" s="50"/>
      <c r="AS155" s="50"/>
    </row>
    <row r="156" spans="3:45" s="44" customFormat="1" ht="12.75">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c r="AA156" s="50"/>
      <c r="AB156" s="50"/>
      <c r="AC156" s="50"/>
      <c r="AD156" s="50"/>
      <c r="AE156" s="50"/>
      <c r="AF156" s="50"/>
      <c r="AG156" s="50"/>
      <c r="AH156" s="50"/>
      <c r="AI156" s="50"/>
      <c r="AJ156" s="50"/>
      <c r="AK156" s="50"/>
      <c r="AL156" s="50"/>
      <c r="AM156" s="50"/>
      <c r="AN156" s="50"/>
      <c r="AO156" s="50"/>
      <c r="AP156" s="50"/>
      <c r="AQ156" s="50"/>
      <c r="AR156" s="50"/>
      <c r="AS156" s="50"/>
    </row>
    <row r="157" spans="3:45" s="44" customFormat="1" ht="12.75">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50"/>
      <c r="AA157" s="50"/>
      <c r="AB157" s="50"/>
      <c r="AC157" s="50"/>
      <c r="AD157" s="50"/>
      <c r="AE157" s="50"/>
      <c r="AF157" s="50"/>
      <c r="AG157" s="50"/>
      <c r="AH157" s="50"/>
      <c r="AI157" s="50"/>
      <c r="AJ157" s="50"/>
      <c r="AK157" s="50"/>
      <c r="AL157" s="50"/>
      <c r="AM157" s="50"/>
      <c r="AN157" s="50"/>
      <c r="AO157" s="50"/>
      <c r="AP157" s="50"/>
      <c r="AQ157" s="50"/>
      <c r="AR157" s="50"/>
      <c r="AS157" s="50"/>
    </row>
    <row r="158" spans="3:45" s="44" customFormat="1" ht="12.75">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c r="AA158" s="50"/>
      <c r="AB158" s="50"/>
      <c r="AC158" s="50"/>
      <c r="AD158" s="50"/>
      <c r="AE158" s="50"/>
      <c r="AF158" s="50"/>
      <c r="AG158" s="50"/>
      <c r="AH158" s="50"/>
      <c r="AI158" s="50"/>
      <c r="AJ158" s="50"/>
      <c r="AK158" s="50"/>
      <c r="AL158" s="50"/>
      <c r="AM158" s="50"/>
      <c r="AN158" s="50"/>
      <c r="AO158" s="50"/>
      <c r="AP158" s="50"/>
      <c r="AQ158" s="50"/>
      <c r="AR158" s="50"/>
      <c r="AS158" s="50"/>
    </row>
    <row r="159" spans="3:45" s="44" customFormat="1" ht="12.75">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0"/>
      <c r="AA159" s="50"/>
      <c r="AB159" s="50"/>
      <c r="AC159" s="50"/>
      <c r="AD159" s="50"/>
      <c r="AE159" s="50"/>
      <c r="AF159" s="50"/>
      <c r="AG159" s="50"/>
      <c r="AH159" s="50"/>
      <c r="AI159" s="50"/>
      <c r="AJ159" s="50"/>
      <c r="AK159" s="50"/>
      <c r="AL159" s="50"/>
      <c r="AM159" s="50"/>
      <c r="AN159" s="50"/>
      <c r="AO159" s="50"/>
      <c r="AP159" s="50"/>
      <c r="AQ159" s="50"/>
      <c r="AR159" s="50"/>
      <c r="AS159" s="50"/>
    </row>
    <row r="160" spans="3:45" s="44" customFormat="1" ht="12.75">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c r="AA160" s="50"/>
      <c r="AB160" s="50"/>
      <c r="AC160" s="50"/>
      <c r="AD160" s="50"/>
      <c r="AE160" s="50"/>
      <c r="AF160" s="50"/>
      <c r="AG160" s="50"/>
      <c r="AH160" s="50"/>
      <c r="AI160" s="50"/>
      <c r="AJ160" s="50"/>
      <c r="AK160" s="50"/>
      <c r="AL160" s="50"/>
      <c r="AM160" s="50"/>
      <c r="AN160" s="50"/>
      <c r="AO160" s="50"/>
      <c r="AP160" s="50"/>
      <c r="AQ160" s="50"/>
      <c r="AR160" s="50"/>
      <c r="AS160" s="50"/>
    </row>
    <row r="161" spans="3:45" s="44" customFormat="1" ht="12.75">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50"/>
      <c r="AA161" s="50"/>
      <c r="AB161" s="50"/>
      <c r="AC161" s="50"/>
      <c r="AD161" s="50"/>
      <c r="AE161" s="50"/>
      <c r="AF161" s="50"/>
      <c r="AG161" s="50"/>
      <c r="AH161" s="50"/>
      <c r="AI161" s="50"/>
      <c r="AJ161" s="50"/>
      <c r="AK161" s="50"/>
      <c r="AL161" s="50"/>
      <c r="AM161" s="50"/>
      <c r="AN161" s="50"/>
      <c r="AO161" s="50"/>
      <c r="AP161" s="50"/>
      <c r="AQ161" s="50"/>
      <c r="AR161" s="50"/>
      <c r="AS161" s="50"/>
    </row>
    <row r="162" spans="3:45" s="44" customFormat="1" ht="12.75">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c r="AA162" s="50"/>
      <c r="AB162" s="50"/>
      <c r="AC162" s="50"/>
      <c r="AD162" s="50"/>
      <c r="AE162" s="50"/>
      <c r="AF162" s="50"/>
      <c r="AG162" s="50"/>
      <c r="AH162" s="50"/>
      <c r="AI162" s="50"/>
      <c r="AJ162" s="50"/>
      <c r="AK162" s="50"/>
      <c r="AL162" s="50"/>
      <c r="AM162" s="50"/>
      <c r="AN162" s="50"/>
      <c r="AO162" s="50"/>
      <c r="AP162" s="50"/>
      <c r="AQ162" s="50"/>
      <c r="AR162" s="50"/>
      <c r="AS162" s="50"/>
    </row>
    <row r="163" spans="3:45" s="44" customFormat="1" ht="12.75">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c r="AA163" s="50"/>
      <c r="AB163" s="50"/>
      <c r="AC163" s="50"/>
      <c r="AD163" s="50"/>
      <c r="AE163" s="50"/>
      <c r="AF163" s="50"/>
      <c r="AG163" s="50"/>
      <c r="AH163" s="50"/>
      <c r="AI163" s="50"/>
      <c r="AJ163" s="50"/>
      <c r="AK163" s="50"/>
      <c r="AL163" s="50"/>
      <c r="AM163" s="50"/>
      <c r="AN163" s="50"/>
      <c r="AO163" s="50"/>
      <c r="AP163" s="50"/>
      <c r="AQ163" s="50"/>
      <c r="AR163" s="50"/>
      <c r="AS163" s="50"/>
    </row>
    <row r="164" spans="3:45" s="44" customFormat="1" ht="12.75">
      <c r="C164" s="50"/>
      <c r="D164" s="50"/>
      <c r="E164" s="50"/>
      <c r="F164" s="50"/>
      <c r="G164" s="50"/>
      <c r="H164" s="50"/>
      <c r="I164" s="50"/>
      <c r="J164" s="50"/>
      <c r="K164" s="50"/>
      <c r="L164" s="50"/>
      <c r="M164" s="50"/>
      <c r="N164" s="50"/>
      <c r="O164" s="50"/>
      <c r="P164" s="50"/>
      <c r="Q164" s="50"/>
      <c r="R164" s="50"/>
      <c r="S164" s="50"/>
      <c r="T164" s="50"/>
      <c r="U164" s="50"/>
      <c r="V164" s="50"/>
      <c r="W164" s="50"/>
      <c r="X164" s="50"/>
      <c r="Y164" s="50"/>
      <c r="Z164" s="50"/>
      <c r="AA164" s="50"/>
      <c r="AB164" s="50"/>
      <c r="AC164" s="50"/>
      <c r="AD164" s="50"/>
      <c r="AE164" s="50"/>
      <c r="AF164" s="50"/>
      <c r="AG164" s="50"/>
      <c r="AH164" s="50"/>
      <c r="AI164" s="50"/>
      <c r="AJ164" s="50"/>
      <c r="AK164" s="50"/>
      <c r="AL164" s="50"/>
      <c r="AM164" s="50"/>
      <c r="AN164" s="50"/>
      <c r="AO164" s="50"/>
      <c r="AP164" s="50"/>
      <c r="AQ164" s="50"/>
      <c r="AR164" s="50"/>
      <c r="AS164" s="50"/>
    </row>
    <row r="165" spans="3:45" s="44" customFormat="1" ht="12.75">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50"/>
      <c r="AM165" s="50"/>
      <c r="AN165" s="50"/>
      <c r="AO165" s="50"/>
      <c r="AP165" s="50"/>
      <c r="AQ165" s="50"/>
      <c r="AR165" s="50"/>
      <c r="AS165" s="50"/>
    </row>
    <row r="166" spans="3:45" s="44" customFormat="1" ht="12.75">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0"/>
      <c r="AA166" s="50"/>
      <c r="AB166" s="50"/>
      <c r="AC166" s="50"/>
      <c r="AD166" s="50"/>
      <c r="AE166" s="50"/>
      <c r="AF166" s="50"/>
      <c r="AG166" s="50"/>
      <c r="AH166" s="50"/>
      <c r="AI166" s="50"/>
      <c r="AJ166" s="50"/>
      <c r="AK166" s="50"/>
      <c r="AL166" s="50"/>
      <c r="AM166" s="50"/>
      <c r="AN166" s="50"/>
      <c r="AO166" s="50"/>
      <c r="AP166" s="50"/>
      <c r="AQ166" s="50"/>
      <c r="AR166" s="50"/>
      <c r="AS166" s="50"/>
    </row>
    <row r="167" spans="3:45" s="44" customFormat="1" ht="12.75">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c r="AA167" s="50"/>
      <c r="AB167" s="50"/>
      <c r="AC167" s="50"/>
      <c r="AD167" s="50"/>
      <c r="AE167" s="50"/>
      <c r="AF167" s="50"/>
      <c r="AG167" s="50"/>
      <c r="AH167" s="50"/>
      <c r="AI167" s="50"/>
      <c r="AJ167" s="50"/>
      <c r="AK167" s="50"/>
      <c r="AL167" s="50"/>
      <c r="AM167" s="50"/>
      <c r="AN167" s="50"/>
      <c r="AO167" s="50"/>
      <c r="AP167" s="50"/>
      <c r="AQ167" s="50"/>
      <c r="AR167" s="50"/>
      <c r="AS167" s="50"/>
    </row>
    <row r="168" spans="3:45" s="44" customFormat="1" ht="12.75">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0"/>
      <c r="AA168" s="50"/>
      <c r="AB168" s="50"/>
      <c r="AC168" s="50"/>
      <c r="AD168" s="50"/>
      <c r="AE168" s="50"/>
      <c r="AF168" s="50"/>
      <c r="AG168" s="50"/>
      <c r="AH168" s="50"/>
      <c r="AI168" s="50"/>
      <c r="AJ168" s="50"/>
      <c r="AK168" s="50"/>
      <c r="AL168" s="50"/>
      <c r="AM168" s="50"/>
      <c r="AN168" s="50"/>
      <c r="AO168" s="50"/>
      <c r="AP168" s="50"/>
      <c r="AQ168" s="50"/>
      <c r="AR168" s="50"/>
      <c r="AS168" s="50"/>
    </row>
    <row r="169" spans="3:45" s="44" customFormat="1" ht="12.75">
      <c r="C169" s="50"/>
      <c r="D169" s="50"/>
      <c r="E169" s="50"/>
      <c r="F169" s="50"/>
      <c r="G169" s="50"/>
      <c r="H169" s="50"/>
      <c r="I169" s="50"/>
      <c r="J169" s="50"/>
      <c r="K169" s="50"/>
      <c r="L169" s="50"/>
      <c r="M169" s="50"/>
      <c r="N169" s="50"/>
      <c r="O169" s="50"/>
      <c r="P169" s="50"/>
      <c r="Q169" s="50"/>
      <c r="R169" s="50"/>
      <c r="S169" s="50"/>
      <c r="T169" s="50"/>
      <c r="U169" s="50"/>
      <c r="V169" s="50"/>
      <c r="W169" s="50"/>
      <c r="X169" s="50"/>
      <c r="Y169" s="50"/>
      <c r="Z169" s="50"/>
      <c r="AA169" s="50"/>
      <c r="AB169" s="50"/>
      <c r="AC169" s="50"/>
      <c r="AD169" s="50"/>
      <c r="AE169" s="50"/>
      <c r="AF169" s="50"/>
      <c r="AG169" s="50"/>
      <c r="AH169" s="50"/>
      <c r="AI169" s="50"/>
      <c r="AJ169" s="50"/>
      <c r="AK169" s="50"/>
      <c r="AL169" s="50"/>
      <c r="AM169" s="50"/>
      <c r="AN169" s="50"/>
      <c r="AO169" s="50"/>
      <c r="AP169" s="50"/>
      <c r="AQ169" s="50"/>
      <c r="AR169" s="50"/>
      <c r="AS169" s="50"/>
    </row>
    <row r="170" spans="3:45" s="44" customFormat="1" ht="12.75">
      <c r="C170" s="50"/>
      <c r="D170" s="50"/>
      <c r="E170" s="50"/>
      <c r="F170" s="50"/>
      <c r="G170" s="50"/>
      <c r="H170" s="50"/>
      <c r="I170" s="50"/>
      <c r="J170" s="50"/>
      <c r="K170" s="50"/>
      <c r="L170" s="50"/>
      <c r="M170" s="50"/>
      <c r="N170" s="50"/>
      <c r="O170" s="50"/>
      <c r="P170" s="50"/>
      <c r="Q170" s="50"/>
      <c r="R170" s="50"/>
      <c r="S170" s="50"/>
      <c r="T170" s="50"/>
      <c r="U170" s="50"/>
      <c r="V170" s="50"/>
      <c r="W170" s="50"/>
      <c r="X170" s="50"/>
      <c r="Y170" s="50"/>
      <c r="Z170" s="50"/>
      <c r="AA170" s="50"/>
      <c r="AB170" s="50"/>
      <c r="AC170" s="50"/>
      <c r="AD170" s="50"/>
      <c r="AE170" s="50"/>
      <c r="AF170" s="50"/>
      <c r="AG170" s="50"/>
      <c r="AH170" s="50"/>
      <c r="AI170" s="50"/>
      <c r="AJ170" s="50"/>
      <c r="AK170" s="50"/>
      <c r="AL170" s="50"/>
      <c r="AM170" s="50"/>
      <c r="AN170" s="50"/>
      <c r="AO170" s="50"/>
      <c r="AP170" s="50"/>
      <c r="AQ170" s="50"/>
      <c r="AR170" s="50"/>
      <c r="AS170" s="50"/>
    </row>
    <row r="171" spans="3:45" s="44" customFormat="1" ht="12.75">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c r="AA171" s="50"/>
      <c r="AB171" s="50"/>
      <c r="AC171" s="50"/>
      <c r="AD171" s="50"/>
      <c r="AE171" s="50"/>
      <c r="AF171" s="50"/>
      <c r="AG171" s="50"/>
      <c r="AH171" s="50"/>
      <c r="AI171" s="50"/>
      <c r="AJ171" s="50"/>
      <c r="AK171" s="50"/>
      <c r="AL171" s="50"/>
      <c r="AM171" s="50"/>
      <c r="AN171" s="50"/>
      <c r="AO171" s="50"/>
      <c r="AP171" s="50"/>
      <c r="AQ171" s="50"/>
      <c r="AR171" s="50"/>
      <c r="AS171" s="50"/>
    </row>
    <row r="172" spans="3:45" s="44" customFormat="1" ht="12.75">
      <c r="C172" s="50"/>
      <c r="D172" s="50"/>
      <c r="E172" s="50"/>
      <c r="F172" s="50"/>
      <c r="G172" s="50"/>
      <c r="H172" s="50"/>
      <c r="I172" s="50"/>
      <c r="J172" s="50"/>
      <c r="K172" s="50"/>
      <c r="L172" s="50"/>
      <c r="M172" s="50"/>
      <c r="N172" s="50"/>
      <c r="O172" s="50"/>
      <c r="P172" s="50"/>
      <c r="Q172" s="50"/>
      <c r="R172" s="50"/>
      <c r="S172" s="50"/>
      <c r="T172" s="50"/>
      <c r="U172" s="50"/>
      <c r="V172" s="50"/>
      <c r="W172" s="50"/>
      <c r="X172" s="50"/>
      <c r="Y172" s="50"/>
      <c r="Z172" s="50"/>
      <c r="AA172" s="50"/>
      <c r="AB172" s="50"/>
      <c r="AC172" s="50"/>
      <c r="AD172" s="50"/>
      <c r="AE172" s="50"/>
      <c r="AF172" s="50"/>
      <c r="AG172" s="50"/>
      <c r="AH172" s="50"/>
      <c r="AI172" s="50"/>
      <c r="AJ172" s="50"/>
      <c r="AK172" s="50"/>
      <c r="AL172" s="50"/>
      <c r="AM172" s="50"/>
      <c r="AN172" s="50"/>
      <c r="AO172" s="50"/>
      <c r="AP172" s="50"/>
      <c r="AQ172" s="50"/>
      <c r="AR172" s="50"/>
      <c r="AS172" s="50"/>
    </row>
    <row r="173" spans="3:45" s="44" customFormat="1" ht="12.75">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c r="AA173" s="50"/>
      <c r="AB173" s="50"/>
      <c r="AC173" s="50"/>
      <c r="AD173" s="50"/>
      <c r="AE173" s="50"/>
      <c r="AF173" s="50"/>
      <c r="AG173" s="50"/>
      <c r="AH173" s="50"/>
      <c r="AI173" s="50"/>
      <c r="AJ173" s="50"/>
      <c r="AK173" s="50"/>
      <c r="AL173" s="50"/>
      <c r="AM173" s="50"/>
      <c r="AN173" s="50"/>
      <c r="AO173" s="50"/>
      <c r="AP173" s="50"/>
      <c r="AQ173" s="50"/>
      <c r="AR173" s="50"/>
      <c r="AS173" s="50"/>
    </row>
    <row r="174" spans="3:45" s="44" customFormat="1" ht="12.75">
      <c r="C174" s="50"/>
      <c r="D174" s="50"/>
      <c r="E174" s="50"/>
      <c r="F174" s="50"/>
      <c r="G174" s="50"/>
      <c r="H174" s="50"/>
      <c r="I174" s="50"/>
      <c r="J174" s="50"/>
      <c r="K174" s="50"/>
      <c r="L174" s="50"/>
      <c r="M174" s="50"/>
      <c r="N174" s="50"/>
      <c r="O174" s="50"/>
      <c r="P174" s="50"/>
      <c r="Q174" s="50"/>
      <c r="R174" s="50"/>
      <c r="S174" s="50"/>
      <c r="T174" s="50"/>
      <c r="U174" s="50"/>
      <c r="V174" s="50"/>
      <c r="W174" s="50"/>
      <c r="X174" s="50"/>
      <c r="Y174" s="50"/>
      <c r="Z174" s="50"/>
      <c r="AA174" s="50"/>
      <c r="AB174" s="50"/>
      <c r="AC174" s="50"/>
      <c r="AD174" s="50"/>
      <c r="AE174" s="50"/>
      <c r="AF174" s="50"/>
      <c r="AG174" s="50"/>
      <c r="AH174" s="50"/>
      <c r="AI174" s="50"/>
      <c r="AJ174" s="50"/>
      <c r="AK174" s="50"/>
      <c r="AL174" s="50"/>
      <c r="AM174" s="50"/>
      <c r="AN174" s="50"/>
      <c r="AO174" s="50"/>
      <c r="AP174" s="50"/>
      <c r="AQ174" s="50"/>
      <c r="AR174" s="50"/>
      <c r="AS174" s="50"/>
    </row>
    <row r="175" spans="3:45" s="44" customFormat="1" ht="12.75">
      <c r="C175" s="50"/>
      <c r="D175" s="50"/>
      <c r="E175" s="50"/>
      <c r="F175" s="50"/>
      <c r="G175" s="50"/>
      <c r="H175" s="50"/>
      <c r="I175" s="50"/>
      <c r="J175" s="50"/>
      <c r="K175" s="50"/>
      <c r="L175" s="50"/>
      <c r="M175" s="50"/>
      <c r="N175" s="50"/>
      <c r="O175" s="50"/>
      <c r="P175" s="50"/>
      <c r="Q175" s="50"/>
      <c r="R175" s="50"/>
      <c r="S175" s="50"/>
      <c r="T175" s="50"/>
      <c r="U175" s="50"/>
      <c r="V175" s="50"/>
      <c r="W175" s="50"/>
      <c r="X175" s="50"/>
      <c r="Y175" s="50"/>
      <c r="Z175" s="50"/>
      <c r="AA175" s="50"/>
      <c r="AB175" s="50"/>
      <c r="AC175" s="50"/>
      <c r="AD175" s="50"/>
      <c r="AE175" s="50"/>
      <c r="AF175" s="50"/>
      <c r="AG175" s="50"/>
      <c r="AH175" s="50"/>
      <c r="AI175" s="50"/>
      <c r="AJ175" s="50"/>
      <c r="AK175" s="50"/>
      <c r="AL175" s="50"/>
      <c r="AM175" s="50"/>
      <c r="AN175" s="50"/>
      <c r="AO175" s="50"/>
      <c r="AP175" s="50"/>
      <c r="AQ175" s="50"/>
      <c r="AR175" s="50"/>
      <c r="AS175" s="50"/>
    </row>
    <row r="176" spans="3:45" s="44" customFormat="1" ht="12.75">
      <c r="C176" s="50"/>
      <c r="D176" s="50"/>
      <c r="E176" s="50"/>
      <c r="F176" s="50"/>
      <c r="G176" s="50"/>
      <c r="H176" s="50"/>
      <c r="I176" s="50"/>
      <c r="J176" s="50"/>
      <c r="K176" s="50"/>
      <c r="L176" s="50"/>
      <c r="M176" s="50"/>
      <c r="N176" s="50"/>
      <c r="O176" s="50"/>
      <c r="P176" s="50"/>
      <c r="Q176" s="50"/>
      <c r="R176" s="50"/>
      <c r="S176" s="50"/>
      <c r="T176" s="50"/>
      <c r="U176" s="50"/>
      <c r="V176" s="50"/>
      <c r="W176" s="50"/>
      <c r="X176" s="50"/>
      <c r="Y176" s="50"/>
      <c r="Z176" s="50"/>
      <c r="AA176" s="50"/>
      <c r="AB176" s="50"/>
      <c r="AC176" s="50"/>
      <c r="AD176" s="50"/>
      <c r="AE176" s="50"/>
      <c r="AF176" s="50"/>
      <c r="AG176" s="50"/>
      <c r="AH176" s="50"/>
      <c r="AI176" s="50"/>
      <c r="AJ176" s="50"/>
      <c r="AK176" s="50"/>
      <c r="AL176" s="50"/>
      <c r="AM176" s="50"/>
      <c r="AN176" s="50"/>
      <c r="AO176" s="50"/>
      <c r="AP176" s="50"/>
      <c r="AQ176" s="50"/>
      <c r="AR176" s="50"/>
      <c r="AS176" s="50"/>
    </row>
    <row r="177" spans="3:45" s="44" customFormat="1" ht="12.75">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50"/>
      <c r="AA177" s="50"/>
      <c r="AB177" s="50"/>
      <c r="AC177" s="50"/>
      <c r="AD177" s="50"/>
      <c r="AE177" s="50"/>
      <c r="AF177" s="50"/>
      <c r="AG177" s="50"/>
      <c r="AH177" s="50"/>
      <c r="AI177" s="50"/>
      <c r="AJ177" s="50"/>
      <c r="AK177" s="50"/>
      <c r="AL177" s="50"/>
      <c r="AM177" s="50"/>
      <c r="AN177" s="50"/>
      <c r="AO177" s="50"/>
      <c r="AP177" s="50"/>
      <c r="AQ177" s="50"/>
      <c r="AR177" s="50"/>
      <c r="AS177" s="50"/>
    </row>
    <row r="178" spans="3:45" s="44" customFormat="1" ht="12.75">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0"/>
      <c r="AA178" s="50"/>
      <c r="AB178" s="50"/>
      <c r="AC178" s="50"/>
      <c r="AD178" s="50"/>
      <c r="AE178" s="50"/>
      <c r="AF178" s="50"/>
      <c r="AG178" s="50"/>
      <c r="AH178" s="50"/>
      <c r="AI178" s="50"/>
      <c r="AJ178" s="50"/>
      <c r="AK178" s="50"/>
      <c r="AL178" s="50"/>
      <c r="AM178" s="50"/>
      <c r="AN178" s="50"/>
      <c r="AO178" s="50"/>
      <c r="AP178" s="50"/>
      <c r="AQ178" s="50"/>
      <c r="AR178" s="50"/>
      <c r="AS178" s="50"/>
    </row>
    <row r="179" spans="3:45" s="44" customFormat="1" ht="12.75">
      <c r="C179" s="50"/>
      <c r="D179" s="50"/>
      <c r="E179" s="50"/>
      <c r="F179" s="50"/>
      <c r="G179" s="50"/>
      <c r="H179" s="50"/>
      <c r="I179" s="50"/>
      <c r="J179" s="50"/>
      <c r="K179" s="50"/>
      <c r="L179" s="50"/>
      <c r="M179" s="50"/>
      <c r="N179" s="50"/>
      <c r="O179" s="50"/>
      <c r="P179" s="50"/>
      <c r="Q179" s="50"/>
      <c r="R179" s="50"/>
      <c r="S179" s="50"/>
      <c r="T179" s="50"/>
      <c r="U179" s="50"/>
      <c r="V179" s="50"/>
      <c r="W179" s="50"/>
      <c r="X179" s="50"/>
      <c r="Y179" s="50"/>
      <c r="Z179" s="50"/>
      <c r="AA179" s="50"/>
      <c r="AB179" s="50"/>
      <c r="AC179" s="50"/>
      <c r="AD179" s="50"/>
      <c r="AE179" s="50"/>
      <c r="AF179" s="50"/>
      <c r="AG179" s="50"/>
      <c r="AH179" s="50"/>
      <c r="AI179" s="50"/>
      <c r="AJ179" s="50"/>
      <c r="AK179" s="50"/>
      <c r="AL179" s="50"/>
      <c r="AM179" s="50"/>
      <c r="AN179" s="50"/>
      <c r="AO179" s="50"/>
      <c r="AP179" s="50"/>
      <c r="AQ179" s="50"/>
      <c r="AR179" s="50"/>
      <c r="AS179" s="50"/>
    </row>
    <row r="180" spans="3:45" s="44" customFormat="1" ht="12.75">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0"/>
      <c r="AA180" s="50"/>
      <c r="AB180" s="50"/>
      <c r="AC180" s="50"/>
      <c r="AD180" s="50"/>
      <c r="AE180" s="50"/>
      <c r="AF180" s="50"/>
      <c r="AG180" s="50"/>
      <c r="AH180" s="50"/>
      <c r="AI180" s="50"/>
      <c r="AJ180" s="50"/>
      <c r="AK180" s="50"/>
      <c r="AL180" s="50"/>
      <c r="AM180" s="50"/>
      <c r="AN180" s="50"/>
      <c r="AO180" s="50"/>
      <c r="AP180" s="50"/>
      <c r="AQ180" s="50"/>
      <c r="AR180" s="50"/>
      <c r="AS180" s="50"/>
    </row>
    <row r="181" spans="3:45" s="44" customFormat="1" ht="12.75">
      <c r="C181" s="50"/>
      <c r="D181" s="50"/>
      <c r="E181" s="50"/>
      <c r="F181" s="50"/>
      <c r="G181" s="50"/>
      <c r="H181" s="50"/>
      <c r="I181" s="50"/>
      <c r="J181" s="50"/>
      <c r="K181" s="50"/>
      <c r="L181" s="50"/>
      <c r="M181" s="50"/>
      <c r="N181" s="50"/>
      <c r="O181" s="50"/>
      <c r="P181" s="50"/>
      <c r="Q181" s="50"/>
      <c r="R181" s="50"/>
      <c r="S181" s="50"/>
      <c r="T181" s="50"/>
      <c r="U181" s="50"/>
      <c r="V181" s="50"/>
      <c r="W181" s="50"/>
      <c r="X181" s="50"/>
      <c r="Y181" s="50"/>
      <c r="Z181" s="50"/>
      <c r="AA181" s="50"/>
      <c r="AB181" s="50"/>
      <c r="AC181" s="50"/>
      <c r="AD181" s="50"/>
      <c r="AE181" s="50"/>
      <c r="AF181" s="50"/>
      <c r="AG181" s="50"/>
      <c r="AH181" s="50"/>
      <c r="AI181" s="50"/>
      <c r="AJ181" s="50"/>
      <c r="AK181" s="50"/>
      <c r="AL181" s="50"/>
      <c r="AM181" s="50"/>
      <c r="AN181" s="50"/>
      <c r="AO181" s="50"/>
      <c r="AP181" s="50"/>
      <c r="AQ181" s="50"/>
      <c r="AR181" s="50"/>
      <c r="AS181" s="50"/>
    </row>
    <row r="182" spans="3:45" s="44" customFormat="1" ht="12.75">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c r="AA182" s="50"/>
      <c r="AB182" s="50"/>
      <c r="AC182" s="50"/>
      <c r="AD182" s="50"/>
      <c r="AE182" s="50"/>
      <c r="AF182" s="50"/>
      <c r="AG182" s="50"/>
      <c r="AH182" s="50"/>
      <c r="AI182" s="50"/>
      <c r="AJ182" s="50"/>
      <c r="AK182" s="50"/>
      <c r="AL182" s="50"/>
      <c r="AM182" s="50"/>
      <c r="AN182" s="50"/>
      <c r="AO182" s="50"/>
      <c r="AP182" s="50"/>
      <c r="AQ182" s="50"/>
      <c r="AR182" s="50"/>
      <c r="AS182" s="50"/>
    </row>
    <row r="183" spans="3:45" s="44" customFormat="1" ht="12.75">
      <c r="C183" s="50"/>
      <c r="D183" s="50"/>
      <c r="E183" s="50"/>
      <c r="F183" s="50"/>
      <c r="G183" s="50"/>
      <c r="H183" s="50"/>
      <c r="I183" s="50"/>
      <c r="J183" s="50"/>
      <c r="K183" s="50"/>
      <c r="L183" s="50"/>
      <c r="M183" s="50"/>
      <c r="N183" s="50"/>
      <c r="O183" s="50"/>
      <c r="P183" s="50"/>
      <c r="Q183" s="50"/>
      <c r="R183" s="50"/>
      <c r="S183" s="50"/>
      <c r="T183" s="50"/>
      <c r="U183" s="50"/>
      <c r="V183" s="50"/>
      <c r="W183" s="50"/>
      <c r="X183" s="50"/>
      <c r="Y183" s="50"/>
      <c r="Z183" s="50"/>
      <c r="AA183" s="50"/>
      <c r="AB183" s="50"/>
      <c r="AC183" s="50"/>
      <c r="AD183" s="50"/>
      <c r="AE183" s="50"/>
      <c r="AF183" s="50"/>
      <c r="AG183" s="50"/>
      <c r="AH183" s="50"/>
      <c r="AI183" s="50"/>
      <c r="AJ183" s="50"/>
      <c r="AK183" s="50"/>
      <c r="AL183" s="50"/>
      <c r="AM183" s="50"/>
      <c r="AN183" s="50"/>
      <c r="AO183" s="50"/>
      <c r="AP183" s="50"/>
      <c r="AQ183" s="50"/>
      <c r="AR183" s="50"/>
      <c r="AS183" s="50"/>
    </row>
    <row r="184" spans="1:45" ht="15">
      <c r="A184" s="72"/>
      <c r="B184" s="72"/>
      <c r="C184" s="84"/>
      <c r="D184" s="84"/>
      <c r="E184" s="84"/>
      <c r="F184" s="84"/>
      <c r="G184" s="84"/>
      <c r="H184" s="84"/>
      <c r="I184" s="84"/>
      <c r="J184" s="84"/>
      <c r="K184" s="84"/>
      <c r="L184" s="84"/>
      <c r="M184" s="84"/>
      <c r="N184" s="84"/>
      <c r="O184" s="84"/>
      <c r="P184" s="84"/>
      <c r="Q184" s="84"/>
      <c r="R184" s="84"/>
      <c r="S184" s="84"/>
      <c r="T184" s="84"/>
      <c r="U184" s="84"/>
      <c r="V184" s="84"/>
      <c r="W184" s="84"/>
      <c r="X184" s="84"/>
      <c r="Y184" s="84"/>
      <c r="Z184" s="84"/>
      <c r="AA184" s="84"/>
      <c r="AB184" s="84"/>
      <c r="AC184" s="84"/>
      <c r="AD184" s="84"/>
      <c r="AE184" s="84"/>
      <c r="AF184" s="84"/>
      <c r="AG184" s="84"/>
      <c r="AH184" s="84"/>
      <c r="AI184" s="84"/>
      <c r="AJ184" s="84"/>
      <c r="AK184" s="84"/>
      <c r="AL184" s="84"/>
      <c r="AM184" s="84"/>
      <c r="AN184" s="84"/>
      <c r="AO184" s="84"/>
      <c r="AP184" s="84"/>
      <c r="AQ184" s="84"/>
      <c r="AR184" s="84"/>
      <c r="AS184" s="84"/>
    </row>
    <row r="185" spans="1:45" ht="15">
      <c r="A185" s="72"/>
      <c r="B185" s="72"/>
      <c r="C185" s="84"/>
      <c r="D185" s="84"/>
      <c r="E185" s="84"/>
      <c r="F185" s="84"/>
      <c r="G185" s="84"/>
      <c r="H185" s="84"/>
      <c r="I185" s="84"/>
      <c r="J185" s="84"/>
      <c r="K185" s="84"/>
      <c r="L185" s="84"/>
      <c r="M185" s="84"/>
      <c r="N185" s="84"/>
      <c r="O185" s="84"/>
      <c r="P185" s="84"/>
      <c r="Q185" s="84"/>
      <c r="R185" s="84"/>
      <c r="S185" s="84"/>
      <c r="T185" s="84"/>
      <c r="U185" s="84"/>
      <c r="V185" s="84"/>
      <c r="W185" s="84"/>
      <c r="X185" s="84"/>
      <c r="Y185" s="84"/>
      <c r="Z185" s="84"/>
      <c r="AA185" s="84"/>
      <c r="AB185" s="84"/>
      <c r="AC185" s="84"/>
      <c r="AD185" s="84"/>
      <c r="AE185" s="84"/>
      <c r="AF185" s="84"/>
      <c r="AG185" s="84"/>
      <c r="AH185" s="84"/>
      <c r="AI185" s="84"/>
      <c r="AJ185" s="84"/>
      <c r="AK185" s="84"/>
      <c r="AL185" s="84"/>
      <c r="AM185" s="84"/>
      <c r="AN185" s="84"/>
      <c r="AO185" s="84"/>
      <c r="AP185" s="84"/>
      <c r="AQ185" s="84"/>
      <c r="AR185" s="84"/>
      <c r="AS185" s="84"/>
    </row>
    <row r="186" spans="1:45" ht="15">
      <c r="A186" s="72"/>
      <c r="B186" s="72"/>
      <c r="C186" s="84"/>
      <c r="D186" s="84"/>
      <c r="E186" s="84"/>
      <c r="F186" s="84"/>
      <c r="G186" s="84"/>
      <c r="H186" s="84"/>
      <c r="I186" s="84"/>
      <c r="J186" s="84"/>
      <c r="K186" s="84"/>
      <c r="L186" s="84"/>
      <c r="M186" s="84"/>
      <c r="N186" s="84"/>
      <c r="O186" s="84"/>
      <c r="P186" s="84"/>
      <c r="Q186" s="84"/>
      <c r="R186" s="84"/>
      <c r="S186" s="84"/>
      <c r="T186" s="84"/>
      <c r="U186" s="84"/>
      <c r="V186" s="84"/>
      <c r="W186" s="84"/>
      <c r="X186" s="84"/>
      <c r="Y186" s="84"/>
      <c r="Z186" s="84"/>
      <c r="AA186" s="84"/>
      <c r="AB186" s="84"/>
      <c r="AC186" s="84"/>
      <c r="AD186" s="84"/>
      <c r="AE186" s="84"/>
      <c r="AF186" s="84"/>
      <c r="AG186" s="84"/>
      <c r="AH186" s="84"/>
      <c r="AI186" s="84"/>
      <c r="AJ186" s="84"/>
      <c r="AK186" s="84"/>
      <c r="AL186" s="84"/>
      <c r="AM186" s="84"/>
      <c r="AN186" s="84"/>
      <c r="AO186" s="84"/>
      <c r="AP186" s="84"/>
      <c r="AQ186" s="84"/>
      <c r="AR186" s="84"/>
      <c r="AS186" s="84"/>
    </row>
    <row r="187" spans="1:45" ht="15">
      <c r="A187" s="72"/>
      <c r="B187" s="72"/>
      <c r="C187" s="84"/>
      <c r="D187" s="84"/>
      <c r="E187" s="84"/>
      <c r="F187" s="84"/>
      <c r="G187" s="84"/>
      <c r="H187" s="84"/>
      <c r="I187" s="84"/>
      <c r="J187" s="84"/>
      <c r="K187" s="84"/>
      <c r="L187" s="84"/>
      <c r="M187" s="84"/>
      <c r="N187" s="84"/>
      <c r="O187" s="84"/>
      <c r="P187" s="84"/>
      <c r="Q187" s="84"/>
      <c r="R187" s="84"/>
      <c r="S187" s="84"/>
      <c r="T187" s="84"/>
      <c r="U187" s="84"/>
      <c r="V187" s="84"/>
      <c r="W187" s="84"/>
      <c r="X187" s="84"/>
      <c r="Y187" s="84"/>
      <c r="Z187" s="84"/>
      <c r="AA187" s="84"/>
      <c r="AB187" s="84"/>
      <c r="AC187" s="84"/>
      <c r="AD187" s="84"/>
      <c r="AE187" s="84"/>
      <c r="AF187" s="84"/>
      <c r="AG187" s="84"/>
      <c r="AH187" s="84"/>
      <c r="AI187" s="84"/>
      <c r="AJ187" s="84"/>
      <c r="AK187" s="84"/>
      <c r="AL187" s="84"/>
      <c r="AM187" s="84"/>
      <c r="AN187" s="84"/>
      <c r="AO187" s="84"/>
      <c r="AP187" s="84"/>
      <c r="AQ187" s="84"/>
      <c r="AR187" s="84"/>
      <c r="AS187" s="84"/>
    </row>
    <row r="188" spans="1:45" ht="15">
      <c r="A188" s="72"/>
      <c r="B188" s="72"/>
      <c r="C188" s="84"/>
      <c r="D188" s="84"/>
      <c r="E188" s="8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row>
    <row r="189" spans="1:45" ht="15">
      <c r="A189" s="72"/>
      <c r="B189" s="72"/>
      <c r="C189" s="84"/>
      <c r="D189" s="84"/>
      <c r="E189" s="84"/>
      <c r="F189" s="84"/>
      <c r="G189" s="84"/>
      <c r="H189" s="84"/>
      <c r="I189" s="84"/>
      <c r="J189" s="84"/>
      <c r="K189" s="84"/>
      <c r="L189" s="84"/>
      <c r="M189" s="84"/>
      <c r="N189" s="84"/>
      <c r="O189" s="84"/>
      <c r="P189" s="84"/>
      <c r="Q189" s="84"/>
      <c r="R189" s="84"/>
      <c r="S189" s="84"/>
      <c r="T189" s="84"/>
      <c r="U189" s="84"/>
      <c r="V189" s="84"/>
      <c r="W189" s="84"/>
      <c r="X189" s="84"/>
      <c r="Y189" s="84"/>
      <c r="Z189" s="84"/>
      <c r="AA189" s="84"/>
      <c r="AB189" s="84"/>
      <c r="AC189" s="84"/>
      <c r="AD189" s="84"/>
      <c r="AE189" s="84"/>
      <c r="AF189" s="84"/>
      <c r="AG189" s="84"/>
      <c r="AH189" s="84"/>
      <c r="AI189" s="84"/>
      <c r="AJ189" s="84"/>
      <c r="AK189" s="84"/>
      <c r="AL189" s="84"/>
      <c r="AM189" s="84"/>
      <c r="AN189" s="84"/>
      <c r="AO189" s="84"/>
      <c r="AP189" s="84"/>
      <c r="AQ189" s="84"/>
      <c r="AR189" s="84"/>
      <c r="AS189" s="84"/>
    </row>
    <row r="190" spans="1:45" ht="15">
      <c r="A190" s="72"/>
      <c r="B190" s="72"/>
      <c r="C190" s="84"/>
      <c r="D190" s="84"/>
      <c r="E190" s="84"/>
      <c r="F190" s="84"/>
      <c r="G190" s="84"/>
      <c r="H190" s="84"/>
      <c r="I190" s="84"/>
      <c r="J190" s="84"/>
      <c r="K190" s="84"/>
      <c r="L190" s="84"/>
      <c r="M190" s="84"/>
      <c r="N190" s="84"/>
      <c r="O190" s="84"/>
      <c r="P190" s="84"/>
      <c r="Q190" s="84"/>
      <c r="R190" s="84"/>
      <c r="S190" s="84"/>
      <c r="T190" s="84"/>
      <c r="U190" s="84"/>
      <c r="V190" s="84"/>
      <c r="W190" s="84"/>
      <c r="X190" s="84"/>
      <c r="Y190" s="84"/>
      <c r="Z190" s="84"/>
      <c r="AA190" s="84"/>
      <c r="AB190" s="84"/>
      <c r="AC190" s="84"/>
      <c r="AD190" s="84"/>
      <c r="AE190" s="84"/>
      <c r="AF190" s="84"/>
      <c r="AG190" s="84"/>
      <c r="AH190" s="84"/>
      <c r="AI190" s="84"/>
      <c r="AJ190" s="84"/>
      <c r="AK190" s="84"/>
      <c r="AL190" s="84"/>
      <c r="AM190" s="84"/>
      <c r="AN190" s="84"/>
      <c r="AO190" s="84"/>
      <c r="AP190" s="84"/>
      <c r="AQ190" s="84"/>
      <c r="AR190" s="84"/>
      <c r="AS190" s="84"/>
    </row>
    <row r="191" spans="1:45" ht="15">
      <c r="A191" s="72"/>
      <c r="B191" s="72"/>
      <c r="C191" s="84"/>
      <c r="D191" s="84"/>
      <c r="E191" s="84"/>
      <c r="F191" s="84"/>
      <c r="G191" s="84"/>
      <c r="H191" s="84"/>
      <c r="I191" s="84"/>
      <c r="J191" s="84"/>
      <c r="K191" s="84"/>
      <c r="L191" s="84"/>
      <c r="M191" s="84"/>
      <c r="N191" s="84"/>
      <c r="O191" s="84"/>
      <c r="P191" s="84"/>
      <c r="Q191" s="84"/>
      <c r="R191" s="84"/>
      <c r="S191" s="84"/>
      <c r="T191" s="84"/>
      <c r="U191" s="84"/>
      <c r="V191" s="84"/>
      <c r="W191" s="84"/>
      <c r="X191" s="84"/>
      <c r="Y191" s="84"/>
      <c r="Z191" s="84"/>
      <c r="AA191" s="84"/>
      <c r="AB191" s="84"/>
      <c r="AC191" s="84"/>
      <c r="AD191" s="84"/>
      <c r="AE191" s="84"/>
      <c r="AF191" s="84"/>
      <c r="AG191" s="84"/>
      <c r="AH191" s="84"/>
      <c r="AI191" s="84"/>
      <c r="AJ191" s="84"/>
      <c r="AK191" s="84"/>
      <c r="AL191" s="84"/>
      <c r="AM191" s="84"/>
      <c r="AN191" s="84"/>
      <c r="AO191" s="84"/>
      <c r="AP191" s="84"/>
      <c r="AQ191" s="84"/>
      <c r="AR191" s="84"/>
      <c r="AS191" s="84"/>
    </row>
    <row r="192" spans="1:45" ht="15">
      <c r="A192" s="72"/>
      <c r="B192" s="72"/>
      <c r="C192" s="84"/>
      <c r="D192" s="84"/>
      <c r="E192" s="84"/>
      <c r="F192" s="84"/>
      <c r="G192" s="84"/>
      <c r="H192" s="84"/>
      <c r="I192" s="84"/>
      <c r="J192" s="84"/>
      <c r="K192" s="84"/>
      <c r="L192" s="84"/>
      <c r="M192" s="84"/>
      <c r="N192" s="84"/>
      <c r="O192" s="84"/>
      <c r="P192" s="84"/>
      <c r="Q192" s="84"/>
      <c r="R192" s="84"/>
      <c r="S192" s="84"/>
      <c r="T192" s="84"/>
      <c r="U192" s="84"/>
      <c r="V192" s="84"/>
      <c r="W192" s="84"/>
      <c r="X192" s="84"/>
      <c r="Y192" s="84"/>
      <c r="Z192" s="84"/>
      <c r="AA192" s="84"/>
      <c r="AB192" s="84"/>
      <c r="AC192" s="84"/>
      <c r="AD192" s="84"/>
      <c r="AE192" s="84"/>
      <c r="AF192" s="84"/>
      <c r="AG192" s="84"/>
      <c r="AH192" s="84"/>
      <c r="AI192" s="84"/>
      <c r="AJ192" s="84"/>
      <c r="AK192" s="84"/>
      <c r="AL192" s="84"/>
      <c r="AM192" s="84"/>
      <c r="AN192" s="84"/>
      <c r="AO192" s="84"/>
      <c r="AP192" s="84"/>
      <c r="AQ192" s="84"/>
      <c r="AR192" s="84"/>
      <c r="AS192" s="84"/>
    </row>
    <row r="193" spans="1:45" ht="15">
      <c r="A193" s="72"/>
      <c r="B193" s="72"/>
      <c r="C193" s="84"/>
      <c r="D193" s="84"/>
      <c r="E193" s="84"/>
      <c r="F193" s="84"/>
      <c r="G193" s="84"/>
      <c r="H193" s="84"/>
      <c r="I193" s="84"/>
      <c r="J193" s="84"/>
      <c r="K193" s="84"/>
      <c r="L193" s="84"/>
      <c r="M193" s="84"/>
      <c r="N193" s="84"/>
      <c r="O193" s="84"/>
      <c r="P193" s="84"/>
      <c r="Q193" s="84"/>
      <c r="R193" s="84"/>
      <c r="S193" s="84"/>
      <c r="T193" s="84"/>
      <c r="U193" s="84"/>
      <c r="V193" s="84"/>
      <c r="W193" s="84"/>
      <c r="X193" s="84"/>
      <c r="Y193" s="84"/>
      <c r="Z193" s="84"/>
      <c r="AA193" s="84"/>
      <c r="AB193" s="84"/>
      <c r="AC193" s="84"/>
      <c r="AD193" s="84"/>
      <c r="AE193" s="84"/>
      <c r="AF193" s="84"/>
      <c r="AG193" s="84"/>
      <c r="AH193" s="84"/>
      <c r="AI193" s="84"/>
      <c r="AJ193" s="84"/>
      <c r="AK193" s="84"/>
      <c r="AL193" s="84"/>
      <c r="AM193" s="84"/>
      <c r="AN193" s="84"/>
      <c r="AO193" s="84"/>
      <c r="AP193" s="84"/>
      <c r="AQ193" s="84"/>
      <c r="AR193" s="84"/>
      <c r="AS193" s="84"/>
    </row>
    <row r="194" spans="1:45" ht="15">
      <c r="A194" s="72"/>
      <c r="B194" s="72"/>
      <c r="C194" s="84"/>
      <c r="D194" s="84"/>
      <c r="E194" s="84"/>
      <c r="F194" s="84"/>
      <c r="G194" s="84"/>
      <c r="H194" s="84"/>
      <c r="I194" s="84"/>
      <c r="J194" s="84"/>
      <c r="K194" s="84"/>
      <c r="L194" s="84"/>
      <c r="M194" s="84"/>
      <c r="N194" s="84"/>
      <c r="O194" s="84"/>
      <c r="P194" s="84"/>
      <c r="Q194" s="84"/>
      <c r="R194" s="84"/>
      <c r="S194" s="84"/>
      <c r="T194" s="84"/>
      <c r="U194" s="84"/>
      <c r="V194" s="84"/>
      <c r="W194" s="84"/>
      <c r="X194" s="84"/>
      <c r="Y194" s="84"/>
      <c r="Z194" s="84"/>
      <c r="AA194" s="84"/>
      <c r="AB194" s="84"/>
      <c r="AC194" s="84"/>
      <c r="AD194" s="84"/>
      <c r="AE194" s="84"/>
      <c r="AF194" s="84"/>
      <c r="AG194" s="84"/>
      <c r="AH194" s="84"/>
      <c r="AI194" s="84"/>
      <c r="AJ194" s="84"/>
      <c r="AK194" s="84"/>
      <c r="AL194" s="84"/>
      <c r="AM194" s="84"/>
      <c r="AN194" s="84"/>
      <c r="AO194" s="84"/>
      <c r="AP194" s="84"/>
      <c r="AQ194" s="84"/>
      <c r="AR194" s="84"/>
      <c r="AS194" s="84"/>
    </row>
    <row r="195" spans="1:45" ht="15">
      <c r="A195" s="72"/>
      <c r="B195" s="72"/>
      <c r="C195" s="84"/>
      <c r="D195" s="84"/>
      <c r="E195" s="84"/>
      <c r="F195" s="84"/>
      <c r="G195" s="84"/>
      <c r="H195" s="84"/>
      <c r="I195" s="84"/>
      <c r="J195" s="84"/>
      <c r="K195" s="84"/>
      <c r="L195" s="84"/>
      <c r="M195" s="84"/>
      <c r="N195" s="84"/>
      <c r="O195" s="84"/>
      <c r="P195" s="84"/>
      <c r="Q195" s="84"/>
      <c r="R195" s="84"/>
      <c r="S195" s="84"/>
      <c r="T195" s="84"/>
      <c r="U195" s="84"/>
      <c r="V195" s="84"/>
      <c r="W195" s="84"/>
      <c r="X195" s="84"/>
      <c r="Y195" s="84"/>
      <c r="Z195" s="84"/>
      <c r="AA195" s="84"/>
      <c r="AB195" s="84"/>
      <c r="AC195" s="84"/>
      <c r="AD195" s="84"/>
      <c r="AE195" s="84"/>
      <c r="AF195" s="84"/>
      <c r="AG195" s="84"/>
      <c r="AH195" s="84"/>
      <c r="AI195" s="84"/>
      <c r="AJ195" s="84"/>
      <c r="AK195" s="84"/>
      <c r="AL195" s="84"/>
      <c r="AM195" s="84"/>
      <c r="AN195" s="84"/>
      <c r="AO195" s="84"/>
      <c r="AP195" s="84"/>
      <c r="AQ195" s="84"/>
      <c r="AR195" s="84"/>
      <c r="AS195" s="84"/>
    </row>
    <row r="196" spans="1:45" ht="15">
      <c r="A196" s="72"/>
      <c r="B196" s="72"/>
      <c r="C196" s="84"/>
      <c r="D196" s="84"/>
      <c r="E196" s="84"/>
      <c r="F196" s="84"/>
      <c r="G196" s="84"/>
      <c r="H196" s="84"/>
      <c r="I196" s="84"/>
      <c r="J196" s="84"/>
      <c r="K196" s="84"/>
      <c r="L196" s="84"/>
      <c r="M196" s="84"/>
      <c r="N196" s="84"/>
      <c r="O196" s="84"/>
      <c r="P196" s="84"/>
      <c r="Q196" s="84"/>
      <c r="R196" s="84"/>
      <c r="S196" s="84"/>
      <c r="T196" s="84"/>
      <c r="U196" s="84"/>
      <c r="V196" s="84"/>
      <c r="W196" s="84"/>
      <c r="X196" s="84"/>
      <c r="Y196" s="84"/>
      <c r="Z196" s="84"/>
      <c r="AA196" s="84"/>
      <c r="AB196" s="84"/>
      <c r="AC196" s="84"/>
      <c r="AD196" s="84"/>
      <c r="AE196" s="84"/>
      <c r="AF196" s="84"/>
      <c r="AG196" s="84"/>
      <c r="AH196" s="84"/>
      <c r="AI196" s="84"/>
      <c r="AJ196" s="84"/>
      <c r="AK196" s="84"/>
      <c r="AL196" s="84"/>
      <c r="AM196" s="84"/>
      <c r="AN196" s="84"/>
      <c r="AO196" s="84"/>
      <c r="AP196" s="84"/>
      <c r="AQ196" s="84"/>
      <c r="AR196" s="84"/>
      <c r="AS196" s="84"/>
    </row>
    <row r="197" spans="1:45" ht="15">
      <c r="A197" s="72"/>
      <c r="B197" s="72"/>
      <c r="C197" s="84"/>
      <c r="D197" s="84"/>
      <c r="E197" s="84"/>
      <c r="F197" s="84"/>
      <c r="G197" s="84"/>
      <c r="H197" s="84"/>
      <c r="I197" s="84"/>
      <c r="J197" s="84"/>
      <c r="K197" s="84"/>
      <c r="L197" s="84"/>
      <c r="M197" s="84"/>
      <c r="N197" s="84"/>
      <c r="O197" s="84"/>
      <c r="P197" s="84"/>
      <c r="Q197" s="84"/>
      <c r="R197" s="84"/>
      <c r="S197" s="84"/>
      <c r="T197" s="84"/>
      <c r="U197" s="84"/>
      <c r="V197" s="84"/>
      <c r="W197" s="84"/>
      <c r="X197" s="84"/>
      <c r="Y197" s="84"/>
      <c r="Z197" s="84"/>
      <c r="AA197" s="84"/>
      <c r="AB197" s="84"/>
      <c r="AC197" s="84"/>
      <c r="AD197" s="84"/>
      <c r="AE197" s="84"/>
      <c r="AF197" s="84"/>
      <c r="AG197" s="84"/>
      <c r="AH197" s="84"/>
      <c r="AI197" s="84"/>
      <c r="AJ197" s="84"/>
      <c r="AK197" s="84"/>
      <c r="AL197" s="84"/>
      <c r="AM197" s="84"/>
      <c r="AN197" s="84"/>
      <c r="AO197" s="84"/>
      <c r="AP197" s="84"/>
      <c r="AQ197" s="84"/>
      <c r="AR197" s="84"/>
      <c r="AS197" s="84"/>
    </row>
    <row r="198" spans="1:45" ht="15">
      <c r="A198" s="72"/>
      <c r="B198" s="72"/>
      <c r="C198" s="84"/>
      <c r="D198" s="84"/>
      <c r="E198" s="84"/>
      <c r="F198" s="84"/>
      <c r="G198" s="84"/>
      <c r="H198" s="84"/>
      <c r="I198" s="84"/>
      <c r="J198" s="84"/>
      <c r="K198" s="84"/>
      <c r="L198" s="84"/>
      <c r="M198" s="84"/>
      <c r="N198" s="84"/>
      <c r="O198" s="84"/>
      <c r="P198" s="84"/>
      <c r="Q198" s="84"/>
      <c r="R198" s="84"/>
      <c r="S198" s="84"/>
      <c r="T198" s="84"/>
      <c r="U198" s="84"/>
      <c r="V198" s="84"/>
      <c r="W198" s="84"/>
      <c r="X198" s="84"/>
      <c r="Y198" s="84"/>
      <c r="Z198" s="84"/>
      <c r="AA198" s="84"/>
      <c r="AB198" s="84"/>
      <c r="AC198" s="84"/>
      <c r="AD198" s="84"/>
      <c r="AE198" s="84"/>
      <c r="AF198" s="84"/>
      <c r="AG198" s="84"/>
      <c r="AH198" s="84"/>
      <c r="AI198" s="84"/>
      <c r="AJ198" s="84"/>
      <c r="AK198" s="84"/>
      <c r="AL198" s="84"/>
      <c r="AM198" s="84"/>
      <c r="AN198" s="84"/>
      <c r="AO198" s="84"/>
      <c r="AP198" s="84"/>
      <c r="AQ198" s="84"/>
      <c r="AR198" s="84"/>
      <c r="AS198" s="84"/>
    </row>
    <row r="199" spans="1:45" ht="15">
      <c r="A199" s="72"/>
      <c r="B199" s="72"/>
      <c r="C199" s="84"/>
      <c r="D199" s="84"/>
      <c r="E199" s="84"/>
      <c r="F199" s="84"/>
      <c r="G199" s="84"/>
      <c r="H199" s="84"/>
      <c r="I199" s="84"/>
      <c r="J199" s="84"/>
      <c r="K199" s="84"/>
      <c r="L199" s="84"/>
      <c r="M199" s="84"/>
      <c r="N199" s="84"/>
      <c r="O199" s="84"/>
      <c r="P199" s="84"/>
      <c r="Q199" s="84"/>
      <c r="R199" s="84"/>
      <c r="S199" s="84"/>
      <c r="T199" s="84"/>
      <c r="U199" s="84"/>
      <c r="V199" s="84"/>
      <c r="W199" s="84"/>
      <c r="X199" s="84"/>
      <c r="Y199" s="84"/>
      <c r="Z199" s="84"/>
      <c r="AA199" s="84"/>
      <c r="AB199" s="84"/>
      <c r="AC199" s="84"/>
      <c r="AD199" s="84"/>
      <c r="AE199" s="84"/>
      <c r="AF199" s="84"/>
      <c r="AG199" s="84"/>
      <c r="AH199" s="84"/>
      <c r="AI199" s="84"/>
      <c r="AJ199" s="84"/>
      <c r="AK199" s="84"/>
      <c r="AL199" s="84"/>
      <c r="AM199" s="84"/>
      <c r="AN199" s="84"/>
      <c r="AO199" s="84"/>
      <c r="AP199" s="84"/>
      <c r="AQ199" s="84"/>
      <c r="AR199" s="84"/>
      <c r="AS199" s="84"/>
    </row>
    <row r="200" spans="1:45" ht="15">
      <c r="A200" s="72"/>
      <c r="B200" s="72"/>
      <c r="C200" s="84"/>
      <c r="D200" s="84"/>
      <c r="E200" s="84"/>
      <c r="F200" s="84"/>
      <c r="G200" s="84"/>
      <c r="H200" s="84"/>
      <c r="I200" s="84"/>
      <c r="J200" s="84"/>
      <c r="K200" s="84"/>
      <c r="L200" s="84"/>
      <c r="M200" s="84"/>
      <c r="N200" s="84"/>
      <c r="O200" s="84"/>
      <c r="P200" s="84"/>
      <c r="Q200" s="84"/>
      <c r="R200" s="84"/>
      <c r="S200" s="84"/>
      <c r="T200" s="84"/>
      <c r="U200" s="84"/>
      <c r="V200" s="84"/>
      <c r="W200" s="84"/>
      <c r="X200" s="84"/>
      <c r="Y200" s="84"/>
      <c r="Z200" s="84"/>
      <c r="AA200" s="84"/>
      <c r="AB200" s="84"/>
      <c r="AC200" s="84"/>
      <c r="AD200" s="84"/>
      <c r="AE200" s="84"/>
      <c r="AF200" s="84"/>
      <c r="AG200" s="84"/>
      <c r="AH200" s="84"/>
      <c r="AI200" s="84"/>
      <c r="AJ200" s="84"/>
      <c r="AK200" s="84"/>
      <c r="AL200" s="84"/>
      <c r="AM200" s="84"/>
      <c r="AN200" s="84"/>
      <c r="AO200" s="84"/>
      <c r="AP200" s="84"/>
      <c r="AQ200" s="84"/>
      <c r="AR200" s="84"/>
      <c r="AS200" s="84"/>
    </row>
    <row r="201" spans="1:45" ht="15">
      <c r="A201" s="72"/>
      <c r="B201" s="72"/>
      <c r="C201" s="84"/>
      <c r="D201" s="84"/>
      <c r="E201" s="84"/>
      <c r="F201" s="84"/>
      <c r="G201" s="84"/>
      <c r="H201" s="84"/>
      <c r="I201" s="84"/>
      <c r="J201" s="84"/>
      <c r="K201" s="84"/>
      <c r="L201" s="84"/>
      <c r="M201" s="84"/>
      <c r="N201" s="84"/>
      <c r="O201" s="84"/>
      <c r="P201" s="84"/>
      <c r="Q201" s="84"/>
      <c r="R201" s="84"/>
      <c r="S201" s="84"/>
      <c r="T201" s="84"/>
      <c r="U201" s="84"/>
      <c r="V201" s="84"/>
      <c r="W201" s="84"/>
      <c r="X201" s="84"/>
      <c r="Y201" s="84"/>
      <c r="Z201" s="84"/>
      <c r="AA201" s="84"/>
      <c r="AB201" s="84"/>
      <c r="AC201" s="84"/>
      <c r="AD201" s="84"/>
      <c r="AE201" s="84"/>
      <c r="AF201" s="84"/>
      <c r="AG201" s="84"/>
      <c r="AH201" s="84"/>
      <c r="AI201" s="84"/>
      <c r="AJ201" s="84"/>
      <c r="AK201" s="84"/>
      <c r="AL201" s="84"/>
      <c r="AM201" s="84"/>
      <c r="AN201" s="84"/>
      <c r="AO201" s="84"/>
      <c r="AP201" s="84"/>
      <c r="AQ201" s="84"/>
      <c r="AR201" s="84"/>
      <c r="AS201" s="84"/>
    </row>
    <row r="202" spans="1:45" ht="15">
      <c r="A202" s="72"/>
      <c r="B202" s="72"/>
      <c r="C202" s="84"/>
      <c r="D202" s="84"/>
      <c r="E202" s="84"/>
      <c r="F202" s="84"/>
      <c r="G202" s="84"/>
      <c r="H202" s="84"/>
      <c r="I202" s="84"/>
      <c r="J202" s="84"/>
      <c r="K202" s="84"/>
      <c r="L202" s="84"/>
      <c r="M202" s="84"/>
      <c r="N202" s="84"/>
      <c r="O202" s="84"/>
      <c r="P202" s="84"/>
      <c r="Q202" s="84"/>
      <c r="R202" s="84"/>
      <c r="S202" s="84"/>
      <c r="T202" s="84"/>
      <c r="U202" s="84"/>
      <c r="V202" s="84"/>
      <c r="W202" s="84"/>
      <c r="X202" s="84"/>
      <c r="Y202" s="84"/>
      <c r="Z202" s="84"/>
      <c r="AA202" s="84"/>
      <c r="AB202" s="84"/>
      <c r="AC202" s="84"/>
      <c r="AD202" s="84"/>
      <c r="AE202" s="84"/>
      <c r="AF202" s="84"/>
      <c r="AG202" s="84"/>
      <c r="AH202" s="84"/>
      <c r="AI202" s="84"/>
      <c r="AJ202" s="84"/>
      <c r="AK202" s="84"/>
      <c r="AL202" s="84"/>
      <c r="AM202" s="84"/>
      <c r="AN202" s="84"/>
      <c r="AO202" s="84"/>
      <c r="AP202" s="84"/>
      <c r="AQ202" s="84"/>
      <c r="AR202" s="84"/>
      <c r="AS202" s="84"/>
    </row>
    <row r="203" spans="1:45" ht="15">
      <c r="A203" s="72"/>
      <c r="B203" s="72"/>
      <c r="C203" s="84"/>
      <c r="D203" s="84"/>
      <c r="E203" s="84"/>
      <c r="F203" s="84"/>
      <c r="G203" s="84"/>
      <c r="H203" s="84"/>
      <c r="I203" s="84"/>
      <c r="J203" s="84"/>
      <c r="K203" s="84"/>
      <c r="L203" s="84"/>
      <c r="M203" s="84"/>
      <c r="N203" s="84"/>
      <c r="O203" s="84"/>
      <c r="P203" s="84"/>
      <c r="Q203" s="84"/>
      <c r="R203" s="84"/>
      <c r="S203" s="84"/>
      <c r="T203" s="84"/>
      <c r="U203" s="84"/>
      <c r="V203" s="84"/>
      <c r="W203" s="84"/>
      <c r="X203" s="84"/>
      <c r="Y203" s="84"/>
      <c r="Z203" s="84"/>
      <c r="AA203" s="84"/>
      <c r="AB203" s="84"/>
      <c r="AC203" s="84"/>
      <c r="AD203" s="84"/>
      <c r="AE203" s="84"/>
      <c r="AF203" s="84"/>
      <c r="AG203" s="84"/>
      <c r="AH203" s="84"/>
      <c r="AI203" s="84"/>
      <c r="AJ203" s="84"/>
      <c r="AK203" s="84"/>
      <c r="AL203" s="84"/>
      <c r="AM203" s="84"/>
      <c r="AN203" s="84"/>
      <c r="AO203" s="84"/>
      <c r="AP203" s="84"/>
      <c r="AQ203" s="84"/>
      <c r="AR203" s="84"/>
      <c r="AS203" s="84"/>
    </row>
    <row r="204" spans="1:45" ht="15">
      <c r="A204" s="72"/>
      <c r="B204" s="72"/>
      <c r="C204" s="84"/>
      <c r="D204" s="84"/>
      <c r="E204" s="84"/>
      <c r="F204" s="84"/>
      <c r="G204" s="84"/>
      <c r="H204" s="84"/>
      <c r="I204" s="84"/>
      <c r="J204" s="84"/>
      <c r="K204" s="84"/>
      <c r="L204" s="84"/>
      <c r="M204" s="84"/>
      <c r="N204" s="84"/>
      <c r="O204" s="84"/>
      <c r="P204" s="84"/>
      <c r="Q204" s="84"/>
      <c r="R204" s="84"/>
      <c r="S204" s="84"/>
      <c r="T204" s="84"/>
      <c r="U204" s="84"/>
      <c r="V204" s="84"/>
      <c r="W204" s="84"/>
      <c r="X204" s="84"/>
      <c r="Y204" s="84"/>
      <c r="Z204" s="84"/>
      <c r="AA204" s="84"/>
      <c r="AB204" s="84"/>
      <c r="AC204" s="84"/>
      <c r="AD204" s="84"/>
      <c r="AE204" s="84"/>
      <c r="AF204" s="84"/>
      <c r="AG204" s="84"/>
      <c r="AH204" s="84"/>
      <c r="AI204" s="84"/>
      <c r="AJ204" s="84"/>
      <c r="AK204" s="84"/>
      <c r="AL204" s="84"/>
      <c r="AM204" s="84"/>
      <c r="AN204" s="84"/>
      <c r="AO204" s="84"/>
      <c r="AP204" s="84"/>
      <c r="AQ204" s="84"/>
      <c r="AR204" s="84"/>
      <c r="AS204" s="84"/>
    </row>
    <row r="205" spans="1:45" ht="15">
      <c r="A205" s="72"/>
      <c r="B205" s="72"/>
      <c r="C205" s="84"/>
      <c r="D205" s="84"/>
      <c r="E205" s="84"/>
      <c r="F205" s="84"/>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4"/>
      <c r="AN205" s="84"/>
      <c r="AO205" s="84"/>
      <c r="AP205" s="84"/>
      <c r="AQ205" s="84"/>
      <c r="AR205" s="84"/>
      <c r="AS205" s="84"/>
    </row>
    <row r="206" spans="1:45" ht="15">
      <c r="A206" s="72"/>
      <c r="B206" s="72"/>
      <c r="C206" s="84"/>
      <c r="D206" s="84"/>
      <c r="E206" s="84"/>
      <c r="F206" s="84"/>
      <c r="G206" s="84"/>
      <c r="H206" s="84"/>
      <c r="I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c r="AM206" s="84"/>
      <c r="AN206" s="84"/>
      <c r="AO206" s="84"/>
      <c r="AP206" s="84"/>
      <c r="AQ206" s="84"/>
      <c r="AR206" s="84"/>
      <c r="AS206" s="84"/>
    </row>
    <row r="207" spans="1:45" ht="15">
      <c r="A207" s="72"/>
      <c r="B207" s="72"/>
      <c r="C207" s="84"/>
      <c r="D207" s="84"/>
      <c r="E207" s="84"/>
      <c r="F207" s="84"/>
      <c r="G207" s="84"/>
      <c r="H207" s="84"/>
      <c r="I207" s="84"/>
      <c r="J207" s="84"/>
      <c r="K207" s="84"/>
      <c r="L207" s="84"/>
      <c r="M207" s="84"/>
      <c r="N207" s="84"/>
      <c r="O207" s="84"/>
      <c r="P207" s="84"/>
      <c r="Q207" s="84"/>
      <c r="R207" s="84"/>
      <c r="S207" s="84"/>
      <c r="T207" s="84"/>
      <c r="U207" s="84"/>
      <c r="V207" s="84"/>
      <c r="W207" s="84"/>
      <c r="X207" s="84"/>
      <c r="Y207" s="84"/>
      <c r="Z207" s="84"/>
      <c r="AA207" s="84"/>
      <c r="AB207" s="84"/>
      <c r="AC207" s="84"/>
      <c r="AD207" s="84"/>
      <c r="AE207" s="84"/>
      <c r="AF207" s="84"/>
      <c r="AG207" s="84"/>
      <c r="AH207" s="84"/>
      <c r="AI207" s="84"/>
      <c r="AJ207" s="84"/>
      <c r="AK207" s="84"/>
      <c r="AL207" s="84"/>
      <c r="AM207" s="84"/>
      <c r="AN207" s="84"/>
      <c r="AO207" s="84"/>
      <c r="AP207" s="84"/>
      <c r="AQ207" s="84"/>
      <c r="AR207" s="84"/>
      <c r="AS207" s="84"/>
    </row>
    <row r="208" spans="1:45" ht="15">
      <c r="A208" s="72"/>
      <c r="B208" s="72"/>
      <c r="C208" s="84"/>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c r="AM208" s="84"/>
      <c r="AN208" s="84"/>
      <c r="AO208" s="84"/>
      <c r="AP208" s="84"/>
      <c r="AQ208" s="84"/>
      <c r="AR208" s="84"/>
      <c r="AS208" s="84"/>
    </row>
    <row r="209" spans="1:45" ht="15">
      <c r="A209" s="72"/>
      <c r="B209" s="72"/>
      <c r="C209" s="84"/>
      <c r="D209" s="84"/>
      <c r="E209" s="84"/>
      <c r="F209" s="84"/>
      <c r="G209" s="84"/>
      <c r="H209" s="84"/>
      <c r="I209" s="84"/>
      <c r="J209" s="84"/>
      <c r="K209" s="84"/>
      <c r="L209" s="84"/>
      <c r="M209" s="84"/>
      <c r="N209" s="84"/>
      <c r="O209" s="84"/>
      <c r="P209" s="84"/>
      <c r="Q209" s="84"/>
      <c r="R209" s="84"/>
      <c r="S209" s="84"/>
      <c r="T209" s="84"/>
      <c r="U209" s="84"/>
      <c r="V209" s="84"/>
      <c r="W209" s="84"/>
      <c r="X209" s="84"/>
      <c r="Y209" s="84"/>
      <c r="Z209" s="84"/>
      <c r="AA209" s="84"/>
      <c r="AB209" s="84"/>
      <c r="AC209" s="84"/>
      <c r="AD209" s="84"/>
      <c r="AE209" s="84"/>
      <c r="AF209" s="84"/>
      <c r="AG209" s="84"/>
      <c r="AH209" s="84"/>
      <c r="AI209" s="84"/>
      <c r="AJ209" s="84"/>
      <c r="AK209" s="84"/>
      <c r="AL209" s="84"/>
      <c r="AM209" s="84"/>
      <c r="AN209" s="84"/>
      <c r="AO209" s="84"/>
      <c r="AP209" s="84"/>
      <c r="AQ209" s="84"/>
      <c r="AR209" s="84"/>
      <c r="AS209" s="84"/>
    </row>
    <row r="210" spans="1:45" ht="15">
      <c r="A210" s="72"/>
      <c r="B210" s="72"/>
      <c r="C210" s="84"/>
      <c r="D210" s="84"/>
      <c r="E210" s="84"/>
      <c r="F210" s="84"/>
      <c r="G210" s="84"/>
      <c r="H210" s="84"/>
      <c r="I210" s="84"/>
      <c r="J210" s="84"/>
      <c r="K210" s="84"/>
      <c r="L210" s="84"/>
      <c r="M210" s="84"/>
      <c r="N210" s="84"/>
      <c r="O210" s="84"/>
      <c r="P210" s="84"/>
      <c r="Q210" s="84"/>
      <c r="R210" s="84"/>
      <c r="S210" s="84"/>
      <c r="T210" s="84"/>
      <c r="U210" s="84"/>
      <c r="V210" s="84"/>
      <c r="W210" s="84"/>
      <c r="X210" s="84"/>
      <c r="Y210" s="84"/>
      <c r="Z210" s="84"/>
      <c r="AA210" s="84"/>
      <c r="AB210" s="84"/>
      <c r="AC210" s="84"/>
      <c r="AD210" s="84"/>
      <c r="AE210" s="84"/>
      <c r="AF210" s="84"/>
      <c r="AG210" s="84"/>
      <c r="AH210" s="84"/>
      <c r="AI210" s="84"/>
      <c r="AJ210" s="84"/>
      <c r="AK210" s="84"/>
      <c r="AL210" s="84"/>
      <c r="AM210" s="84"/>
      <c r="AN210" s="84"/>
      <c r="AO210" s="84"/>
      <c r="AP210" s="84"/>
      <c r="AQ210" s="84"/>
      <c r="AR210" s="84"/>
      <c r="AS210" s="84"/>
    </row>
    <row r="211" spans="1:45" ht="15">
      <c r="A211" s="72"/>
      <c r="B211" s="72"/>
      <c r="C211" s="84"/>
      <c r="D211" s="84"/>
      <c r="E211" s="84"/>
      <c r="F211" s="84"/>
      <c r="G211" s="84"/>
      <c r="H211" s="84"/>
      <c r="I211" s="84"/>
      <c r="J211" s="84"/>
      <c r="K211" s="84"/>
      <c r="L211" s="84"/>
      <c r="M211" s="84"/>
      <c r="N211" s="84"/>
      <c r="O211" s="84"/>
      <c r="P211" s="84"/>
      <c r="Q211" s="84"/>
      <c r="R211" s="84"/>
      <c r="S211" s="84"/>
      <c r="T211" s="84"/>
      <c r="U211" s="84"/>
      <c r="V211" s="84"/>
      <c r="W211" s="84"/>
      <c r="X211" s="84"/>
      <c r="Y211" s="84"/>
      <c r="Z211" s="84"/>
      <c r="AA211" s="84"/>
      <c r="AB211" s="84"/>
      <c r="AC211" s="84"/>
      <c r="AD211" s="84"/>
      <c r="AE211" s="84"/>
      <c r="AF211" s="84"/>
      <c r="AG211" s="84"/>
      <c r="AH211" s="84"/>
      <c r="AI211" s="84"/>
      <c r="AJ211" s="84"/>
      <c r="AK211" s="84"/>
      <c r="AL211" s="84"/>
      <c r="AM211" s="84"/>
      <c r="AN211" s="84"/>
      <c r="AO211" s="84"/>
      <c r="AP211" s="84"/>
      <c r="AQ211" s="84"/>
      <c r="AR211" s="84"/>
      <c r="AS211" s="84"/>
    </row>
    <row r="212" spans="1:45" ht="15">
      <c r="A212" s="72"/>
      <c r="B212" s="72"/>
      <c r="C212" s="84"/>
      <c r="D212" s="84"/>
      <c r="E212" s="84"/>
      <c r="F212" s="84"/>
      <c r="G212" s="84"/>
      <c r="H212" s="84"/>
      <c r="I212" s="84"/>
      <c r="J212" s="84"/>
      <c r="K212" s="84"/>
      <c r="L212" s="84"/>
      <c r="M212" s="84"/>
      <c r="N212" s="84"/>
      <c r="O212" s="84"/>
      <c r="P212" s="84"/>
      <c r="Q212" s="84"/>
      <c r="R212" s="84"/>
      <c r="S212" s="84"/>
      <c r="T212" s="84"/>
      <c r="U212" s="84"/>
      <c r="V212" s="84"/>
      <c r="W212" s="84"/>
      <c r="X212" s="84"/>
      <c r="Y212" s="84"/>
      <c r="Z212" s="84"/>
      <c r="AA212" s="84"/>
      <c r="AB212" s="84"/>
      <c r="AC212" s="84"/>
      <c r="AD212" s="84"/>
      <c r="AE212" s="84"/>
      <c r="AF212" s="84"/>
      <c r="AG212" s="84"/>
      <c r="AH212" s="84"/>
      <c r="AI212" s="84"/>
      <c r="AJ212" s="84"/>
      <c r="AK212" s="84"/>
      <c r="AL212" s="84"/>
      <c r="AM212" s="84"/>
      <c r="AN212" s="84"/>
      <c r="AO212" s="84"/>
      <c r="AP212" s="84"/>
      <c r="AQ212" s="84"/>
      <c r="AR212" s="84"/>
      <c r="AS212" s="84"/>
    </row>
    <row r="213" spans="1:45" ht="15">
      <c r="A213" s="72"/>
      <c r="B213" s="72"/>
      <c r="C213" s="84"/>
      <c r="D213" s="84"/>
      <c r="E213" s="84"/>
      <c r="F213" s="84"/>
      <c r="G213" s="84"/>
      <c r="H213" s="84"/>
      <c r="I213" s="84"/>
      <c r="J213" s="84"/>
      <c r="K213" s="84"/>
      <c r="L213" s="84"/>
      <c r="M213" s="84"/>
      <c r="N213" s="84"/>
      <c r="O213" s="84"/>
      <c r="P213" s="84"/>
      <c r="Q213" s="84"/>
      <c r="R213" s="84"/>
      <c r="S213" s="84"/>
      <c r="T213" s="84"/>
      <c r="U213" s="84"/>
      <c r="V213" s="84"/>
      <c r="W213" s="84"/>
      <c r="X213" s="84"/>
      <c r="Y213" s="84"/>
      <c r="Z213" s="84"/>
      <c r="AA213" s="84"/>
      <c r="AB213" s="84"/>
      <c r="AC213" s="84"/>
      <c r="AD213" s="84"/>
      <c r="AE213" s="84"/>
      <c r="AF213" s="84"/>
      <c r="AG213" s="84"/>
      <c r="AH213" s="84"/>
      <c r="AI213" s="84"/>
      <c r="AJ213" s="84"/>
      <c r="AK213" s="84"/>
      <c r="AL213" s="84"/>
      <c r="AM213" s="84"/>
      <c r="AN213" s="84"/>
      <c r="AO213" s="84"/>
      <c r="AP213" s="84"/>
      <c r="AQ213" s="84"/>
      <c r="AR213" s="84"/>
      <c r="AS213" s="84"/>
    </row>
    <row r="214" spans="1:45" ht="15">
      <c r="A214" s="72"/>
      <c r="B214" s="72"/>
      <c r="C214" s="84"/>
      <c r="D214" s="84"/>
      <c r="E214" s="84"/>
      <c r="F214" s="84"/>
      <c r="G214" s="84"/>
      <c r="H214" s="84"/>
      <c r="I214" s="84"/>
      <c r="J214" s="84"/>
      <c r="K214" s="84"/>
      <c r="L214" s="84"/>
      <c r="M214" s="84"/>
      <c r="N214" s="84"/>
      <c r="O214" s="84"/>
      <c r="P214" s="84"/>
      <c r="Q214" s="84"/>
      <c r="R214" s="84"/>
      <c r="S214" s="84"/>
      <c r="T214" s="84"/>
      <c r="U214" s="84"/>
      <c r="V214" s="84"/>
      <c r="W214" s="84"/>
      <c r="X214" s="84"/>
      <c r="Y214" s="84"/>
      <c r="Z214" s="84"/>
      <c r="AA214" s="84"/>
      <c r="AB214" s="84"/>
      <c r="AC214" s="84"/>
      <c r="AD214" s="84"/>
      <c r="AE214" s="84"/>
      <c r="AF214" s="84"/>
      <c r="AG214" s="84"/>
      <c r="AH214" s="84"/>
      <c r="AI214" s="84"/>
      <c r="AJ214" s="84"/>
      <c r="AK214" s="84"/>
      <c r="AL214" s="84"/>
      <c r="AM214" s="84"/>
      <c r="AN214" s="84"/>
      <c r="AO214" s="84"/>
      <c r="AP214" s="84"/>
      <c r="AQ214" s="84"/>
      <c r="AR214" s="84"/>
      <c r="AS214" s="84"/>
    </row>
    <row r="215" spans="1:45" ht="15">
      <c r="A215" s="72"/>
      <c r="B215" s="72"/>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M215" s="84"/>
      <c r="AN215" s="84"/>
      <c r="AO215" s="84"/>
      <c r="AP215" s="84"/>
      <c r="AQ215" s="84"/>
      <c r="AR215" s="84"/>
      <c r="AS215" s="84"/>
    </row>
    <row r="216" spans="1:45" ht="15">
      <c r="A216" s="72"/>
      <c r="B216" s="72"/>
      <c r="C216" s="84"/>
      <c r="D216" s="84"/>
      <c r="E216" s="84"/>
      <c r="F216" s="84"/>
      <c r="G216" s="84"/>
      <c r="H216" s="84"/>
      <c r="I216" s="84"/>
      <c r="J216" s="84"/>
      <c r="K216" s="84"/>
      <c r="L216" s="84"/>
      <c r="M216" s="84"/>
      <c r="N216" s="84"/>
      <c r="O216" s="84"/>
      <c r="P216" s="84"/>
      <c r="Q216" s="84"/>
      <c r="R216" s="84"/>
      <c r="S216" s="84"/>
      <c r="T216" s="84"/>
      <c r="U216" s="84"/>
      <c r="V216" s="84"/>
      <c r="W216" s="84"/>
      <c r="X216" s="84"/>
      <c r="Y216" s="84"/>
      <c r="Z216" s="84"/>
      <c r="AA216" s="84"/>
      <c r="AB216" s="84"/>
      <c r="AC216" s="84"/>
      <c r="AD216" s="84"/>
      <c r="AE216" s="84"/>
      <c r="AF216" s="84"/>
      <c r="AG216" s="84"/>
      <c r="AH216" s="84"/>
      <c r="AI216" s="84"/>
      <c r="AJ216" s="84"/>
      <c r="AK216" s="84"/>
      <c r="AL216" s="84"/>
      <c r="AM216" s="84"/>
      <c r="AN216" s="84"/>
      <c r="AO216" s="84"/>
      <c r="AP216" s="84"/>
      <c r="AQ216" s="84"/>
      <c r="AR216" s="84"/>
      <c r="AS216" s="84"/>
    </row>
    <row r="217" spans="1:45" ht="15">
      <c r="A217" s="72"/>
      <c r="B217" s="72"/>
      <c r="C217" s="84"/>
      <c r="D217" s="84"/>
      <c r="E217" s="84"/>
      <c r="F217" s="84"/>
      <c r="G217" s="84"/>
      <c r="H217" s="84"/>
      <c r="I217" s="84"/>
      <c r="J217" s="84"/>
      <c r="K217" s="84"/>
      <c r="L217" s="84"/>
      <c r="M217" s="84"/>
      <c r="N217" s="84"/>
      <c r="O217" s="84"/>
      <c r="P217" s="84"/>
      <c r="Q217" s="84"/>
      <c r="R217" s="84"/>
      <c r="S217" s="84"/>
      <c r="T217" s="84"/>
      <c r="U217" s="84"/>
      <c r="V217" s="84"/>
      <c r="W217" s="84"/>
      <c r="X217" s="84"/>
      <c r="Y217" s="84"/>
      <c r="Z217" s="84"/>
      <c r="AA217" s="84"/>
      <c r="AB217" s="84"/>
      <c r="AC217" s="84"/>
      <c r="AD217" s="84"/>
      <c r="AE217" s="84"/>
      <c r="AF217" s="84"/>
      <c r="AG217" s="84"/>
      <c r="AH217" s="84"/>
      <c r="AI217" s="84"/>
      <c r="AJ217" s="84"/>
      <c r="AK217" s="84"/>
      <c r="AL217" s="84"/>
      <c r="AM217" s="84"/>
      <c r="AN217" s="84"/>
      <c r="AO217" s="84"/>
      <c r="AP217" s="84"/>
      <c r="AQ217" s="84"/>
      <c r="AR217" s="84"/>
      <c r="AS217" s="84"/>
    </row>
    <row r="218" spans="1:45" ht="15">
      <c r="A218" s="72"/>
      <c r="B218" s="72"/>
      <c r="C218" s="84"/>
      <c r="D218" s="84"/>
      <c r="E218" s="84"/>
      <c r="F218" s="84"/>
      <c r="G218" s="84"/>
      <c r="H218" s="84"/>
      <c r="I218" s="84"/>
      <c r="J218" s="84"/>
      <c r="K218" s="84"/>
      <c r="L218" s="84"/>
      <c r="M218" s="84"/>
      <c r="N218" s="84"/>
      <c r="O218" s="84"/>
      <c r="P218" s="84"/>
      <c r="Q218" s="84"/>
      <c r="R218" s="84"/>
      <c r="S218" s="84"/>
      <c r="T218" s="84"/>
      <c r="U218" s="84"/>
      <c r="V218" s="84"/>
      <c r="W218" s="84"/>
      <c r="X218" s="84"/>
      <c r="Y218" s="84"/>
      <c r="Z218" s="84"/>
      <c r="AA218" s="84"/>
      <c r="AB218" s="84"/>
      <c r="AC218" s="84"/>
      <c r="AD218" s="84"/>
      <c r="AE218" s="84"/>
      <c r="AF218" s="84"/>
      <c r="AG218" s="84"/>
      <c r="AH218" s="84"/>
      <c r="AI218" s="84"/>
      <c r="AJ218" s="84"/>
      <c r="AK218" s="84"/>
      <c r="AL218" s="84"/>
      <c r="AM218" s="84"/>
      <c r="AN218" s="84"/>
      <c r="AO218" s="84"/>
      <c r="AP218" s="84"/>
      <c r="AQ218" s="84"/>
      <c r="AR218" s="84"/>
      <c r="AS218" s="84"/>
    </row>
    <row r="219" spans="1:45" ht="15">
      <c r="A219" s="72"/>
      <c r="B219" s="72"/>
      <c r="C219" s="84"/>
      <c r="D219" s="84"/>
      <c r="E219" s="84"/>
      <c r="F219" s="84"/>
      <c r="G219" s="84"/>
      <c r="H219" s="84"/>
      <c r="I219" s="84"/>
      <c r="J219" s="84"/>
      <c r="K219" s="84"/>
      <c r="L219" s="84"/>
      <c r="M219" s="84"/>
      <c r="N219" s="84"/>
      <c r="O219" s="84"/>
      <c r="P219" s="84"/>
      <c r="Q219" s="84"/>
      <c r="R219" s="84"/>
      <c r="S219" s="84"/>
      <c r="T219" s="84"/>
      <c r="U219" s="84"/>
      <c r="V219" s="84"/>
      <c r="W219" s="84"/>
      <c r="X219" s="84"/>
      <c r="Y219" s="84"/>
      <c r="Z219" s="84"/>
      <c r="AA219" s="84"/>
      <c r="AB219" s="84"/>
      <c r="AC219" s="84"/>
      <c r="AD219" s="84"/>
      <c r="AE219" s="84"/>
      <c r="AF219" s="84"/>
      <c r="AG219" s="84"/>
      <c r="AH219" s="84"/>
      <c r="AI219" s="84"/>
      <c r="AJ219" s="84"/>
      <c r="AK219" s="84"/>
      <c r="AL219" s="84"/>
      <c r="AM219" s="84"/>
      <c r="AN219" s="84"/>
      <c r="AO219" s="84"/>
      <c r="AP219" s="84"/>
      <c r="AQ219" s="84"/>
      <c r="AR219" s="84"/>
      <c r="AS219" s="84"/>
    </row>
    <row r="220" spans="1:45" ht="15">
      <c r="A220" s="72"/>
      <c r="B220" s="72"/>
      <c r="C220" s="84"/>
      <c r="D220" s="84"/>
      <c r="E220" s="84"/>
      <c r="F220" s="84"/>
      <c r="G220" s="84"/>
      <c r="H220" s="84"/>
      <c r="I220" s="84"/>
      <c r="J220" s="84"/>
      <c r="K220" s="84"/>
      <c r="L220" s="84"/>
      <c r="M220" s="84"/>
      <c r="N220" s="84"/>
      <c r="O220" s="84"/>
      <c r="P220" s="84"/>
      <c r="Q220" s="84"/>
      <c r="R220" s="84"/>
      <c r="S220" s="84"/>
      <c r="T220" s="84"/>
      <c r="U220" s="84"/>
      <c r="V220" s="84"/>
      <c r="W220" s="84"/>
      <c r="X220" s="84"/>
      <c r="Y220" s="84"/>
      <c r="Z220" s="84"/>
      <c r="AA220" s="84"/>
      <c r="AB220" s="84"/>
      <c r="AC220" s="84"/>
      <c r="AD220" s="84"/>
      <c r="AE220" s="84"/>
      <c r="AF220" s="84"/>
      <c r="AG220" s="84"/>
      <c r="AH220" s="84"/>
      <c r="AI220" s="84"/>
      <c r="AJ220" s="84"/>
      <c r="AK220" s="84"/>
      <c r="AL220" s="84"/>
      <c r="AM220" s="84"/>
      <c r="AN220" s="84"/>
      <c r="AO220" s="84"/>
      <c r="AP220" s="84"/>
      <c r="AQ220" s="84"/>
      <c r="AR220" s="84"/>
      <c r="AS220" s="84"/>
    </row>
    <row r="221" spans="1:45" ht="15">
      <c r="A221" s="72"/>
      <c r="B221" s="72"/>
      <c r="C221" s="84"/>
      <c r="D221" s="84"/>
      <c r="E221" s="84"/>
      <c r="F221" s="84"/>
      <c r="G221" s="84"/>
      <c r="H221" s="84"/>
      <c r="I221" s="84"/>
      <c r="J221" s="84"/>
      <c r="K221" s="84"/>
      <c r="L221" s="84"/>
      <c r="M221" s="84"/>
      <c r="N221" s="84"/>
      <c r="O221" s="84"/>
      <c r="P221" s="84"/>
      <c r="Q221" s="84"/>
      <c r="R221" s="84"/>
      <c r="S221" s="84"/>
      <c r="T221" s="84"/>
      <c r="U221" s="84"/>
      <c r="V221" s="84"/>
      <c r="W221" s="84"/>
      <c r="X221" s="84"/>
      <c r="Y221" s="84"/>
      <c r="Z221" s="84"/>
      <c r="AA221" s="84"/>
      <c r="AB221" s="84"/>
      <c r="AC221" s="84"/>
      <c r="AD221" s="84"/>
      <c r="AE221" s="84"/>
      <c r="AF221" s="84"/>
      <c r="AG221" s="84"/>
      <c r="AH221" s="84"/>
      <c r="AI221" s="84"/>
      <c r="AJ221" s="84"/>
      <c r="AK221" s="84"/>
      <c r="AL221" s="84"/>
      <c r="AM221" s="84"/>
      <c r="AN221" s="84"/>
      <c r="AO221" s="84"/>
      <c r="AP221" s="84"/>
      <c r="AQ221" s="84"/>
      <c r="AR221" s="84"/>
      <c r="AS221" s="84"/>
    </row>
    <row r="222" spans="1:45" ht="15">
      <c r="A222" s="72"/>
      <c r="B222" s="72"/>
      <c r="C222" s="84"/>
      <c r="D222" s="84"/>
      <c r="E222" s="84"/>
      <c r="F222" s="84"/>
      <c r="G222" s="84"/>
      <c r="H222" s="84"/>
      <c r="I222" s="84"/>
      <c r="J222" s="84"/>
      <c r="K222" s="84"/>
      <c r="L222" s="84"/>
      <c r="M222" s="84"/>
      <c r="N222" s="84"/>
      <c r="O222" s="84"/>
      <c r="P222" s="84"/>
      <c r="Q222" s="84"/>
      <c r="R222" s="84"/>
      <c r="S222" s="84"/>
      <c r="T222" s="84"/>
      <c r="U222" s="84"/>
      <c r="V222" s="84"/>
      <c r="W222" s="84"/>
      <c r="X222" s="84"/>
      <c r="Y222" s="84"/>
      <c r="Z222" s="84"/>
      <c r="AA222" s="84"/>
      <c r="AB222" s="84"/>
      <c r="AC222" s="84"/>
      <c r="AD222" s="84"/>
      <c r="AE222" s="84"/>
      <c r="AF222" s="84"/>
      <c r="AG222" s="84"/>
      <c r="AH222" s="84"/>
      <c r="AI222" s="84"/>
      <c r="AJ222" s="84"/>
      <c r="AK222" s="84"/>
      <c r="AL222" s="84"/>
      <c r="AM222" s="84"/>
      <c r="AN222" s="84"/>
      <c r="AO222" s="84"/>
      <c r="AP222" s="84"/>
      <c r="AQ222" s="84"/>
      <c r="AR222" s="84"/>
      <c r="AS222" s="84"/>
    </row>
    <row r="223" spans="1:45" ht="15">
      <c r="A223" s="72"/>
      <c r="B223" s="72"/>
      <c r="C223" s="84"/>
      <c r="D223" s="84"/>
      <c r="E223" s="84"/>
      <c r="F223" s="84"/>
      <c r="G223" s="84"/>
      <c r="H223" s="84"/>
      <c r="I223" s="84"/>
      <c r="J223" s="84"/>
      <c r="K223" s="84"/>
      <c r="L223" s="84"/>
      <c r="M223" s="84"/>
      <c r="N223" s="84"/>
      <c r="O223" s="84"/>
      <c r="P223" s="84"/>
      <c r="Q223" s="84"/>
      <c r="R223" s="84"/>
      <c r="S223" s="84"/>
      <c r="T223" s="84"/>
      <c r="U223" s="84"/>
      <c r="V223" s="84"/>
      <c r="W223" s="84"/>
      <c r="X223" s="84"/>
      <c r="Y223" s="84"/>
      <c r="Z223" s="84"/>
      <c r="AA223" s="84"/>
      <c r="AB223" s="84"/>
      <c r="AC223" s="84"/>
      <c r="AD223" s="84"/>
      <c r="AE223" s="84"/>
      <c r="AF223" s="84"/>
      <c r="AG223" s="84"/>
      <c r="AH223" s="84"/>
      <c r="AI223" s="84"/>
      <c r="AJ223" s="84"/>
      <c r="AK223" s="84"/>
      <c r="AL223" s="84"/>
      <c r="AM223" s="84"/>
      <c r="AN223" s="84"/>
      <c r="AO223" s="84"/>
      <c r="AP223" s="84"/>
      <c r="AQ223" s="84"/>
      <c r="AR223" s="84"/>
      <c r="AS223" s="84"/>
    </row>
    <row r="224" spans="1:45" ht="15">
      <c r="A224" s="72"/>
      <c r="B224" s="72"/>
      <c r="C224" s="84"/>
      <c r="D224" s="84"/>
      <c r="E224" s="84"/>
      <c r="F224" s="84"/>
      <c r="G224" s="84"/>
      <c r="H224" s="84"/>
      <c r="I224" s="84"/>
      <c r="J224" s="84"/>
      <c r="K224" s="84"/>
      <c r="L224" s="84"/>
      <c r="M224" s="84"/>
      <c r="N224" s="84"/>
      <c r="O224" s="84"/>
      <c r="P224" s="84"/>
      <c r="Q224" s="84"/>
      <c r="R224" s="84"/>
      <c r="S224" s="84"/>
      <c r="T224" s="84"/>
      <c r="U224" s="84"/>
      <c r="V224" s="84"/>
      <c r="W224" s="84"/>
      <c r="X224" s="84"/>
      <c r="Y224" s="84"/>
      <c r="Z224" s="84"/>
      <c r="AA224" s="84"/>
      <c r="AB224" s="84"/>
      <c r="AC224" s="84"/>
      <c r="AD224" s="84"/>
      <c r="AE224" s="84"/>
      <c r="AF224" s="84"/>
      <c r="AG224" s="84"/>
      <c r="AH224" s="84"/>
      <c r="AI224" s="84"/>
      <c r="AJ224" s="84"/>
      <c r="AK224" s="84"/>
      <c r="AL224" s="84"/>
      <c r="AM224" s="84"/>
      <c r="AN224" s="84"/>
      <c r="AO224" s="84"/>
      <c r="AP224" s="84"/>
      <c r="AQ224" s="84"/>
      <c r="AR224" s="84"/>
      <c r="AS224" s="84"/>
    </row>
    <row r="225" spans="1:45" ht="15">
      <c r="A225" s="72"/>
      <c r="B225" s="72"/>
      <c r="C225" s="84"/>
      <c r="D225" s="84"/>
      <c r="E225" s="84"/>
      <c r="F225" s="84"/>
      <c r="G225" s="84"/>
      <c r="H225" s="84"/>
      <c r="I225" s="84"/>
      <c r="J225" s="84"/>
      <c r="K225" s="84"/>
      <c r="L225" s="84"/>
      <c r="M225" s="84"/>
      <c r="N225" s="84"/>
      <c r="O225" s="84"/>
      <c r="P225" s="84"/>
      <c r="Q225" s="84"/>
      <c r="R225" s="84"/>
      <c r="S225" s="84"/>
      <c r="T225" s="84"/>
      <c r="U225" s="84"/>
      <c r="V225" s="84"/>
      <c r="W225" s="84"/>
      <c r="X225" s="84"/>
      <c r="Y225" s="84"/>
      <c r="Z225" s="84"/>
      <c r="AA225" s="84"/>
      <c r="AB225" s="84"/>
      <c r="AC225" s="84"/>
      <c r="AD225" s="84"/>
      <c r="AE225" s="84"/>
      <c r="AF225" s="84"/>
      <c r="AG225" s="84"/>
      <c r="AH225" s="84"/>
      <c r="AI225" s="84"/>
      <c r="AJ225" s="84"/>
      <c r="AK225" s="84"/>
      <c r="AL225" s="84"/>
      <c r="AM225" s="84"/>
      <c r="AN225" s="84"/>
      <c r="AO225" s="84"/>
      <c r="AP225" s="84"/>
      <c r="AQ225" s="84"/>
      <c r="AR225" s="84"/>
      <c r="AS225" s="84"/>
    </row>
    <row r="226" spans="1:45" ht="15">
      <c r="A226" s="72"/>
      <c r="B226" s="72"/>
      <c r="C226" s="84"/>
      <c r="D226" s="84"/>
      <c r="E226" s="84"/>
      <c r="F226" s="84"/>
      <c r="G226" s="84"/>
      <c r="H226" s="84"/>
      <c r="I226" s="84"/>
      <c r="J226" s="84"/>
      <c r="K226" s="84"/>
      <c r="L226" s="84"/>
      <c r="M226" s="84"/>
      <c r="N226" s="84"/>
      <c r="O226" s="84"/>
      <c r="P226" s="84"/>
      <c r="Q226" s="84"/>
      <c r="R226" s="84"/>
      <c r="S226" s="84"/>
      <c r="T226" s="84"/>
      <c r="U226" s="84"/>
      <c r="V226" s="84"/>
      <c r="W226" s="84"/>
      <c r="X226" s="84"/>
      <c r="Y226" s="84"/>
      <c r="Z226" s="84"/>
      <c r="AA226" s="84"/>
      <c r="AB226" s="84"/>
      <c r="AC226" s="84"/>
      <c r="AD226" s="84"/>
      <c r="AE226" s="84"/>
      <c r="AF226" s="84"/>
      <c r="AG226" s="84"/>
      <c r="AH226" s="84"/>
      <c r="AI226" s="84"/>
      <c r="AJ226" s="84"/>
      <c r="AK226" s="84"/>
      <c r="AL226" s="84"/>
      <c r="AM226" s="84"/>
      <c r="AN226" s="84"/>
      <c r="AO226" s="84"/>
      <c r="AP226" s="84"/>
      <c r="AQ226" s="84"/>
      <c r="AR226" s="84"/>
      <c r="AS226" s="84"/>
    </row>
    <row r="227" spans="1:45" ht="15">
      <c r="A227" s="72"/>
      <c r="B227" s="72"/>
      <c r="C227" s="84"/>
      <c r="D227" s="84"/>
      <c r="E227" s="84"/>
      <c r="F227" s="84"/>
      <c r="G227" s="84"/>
      <c r="H227" s="84"/>
      <c r="I227" s="84"/>
      <c r="J227" s="84"/>
      <c r="K227" s="84"/>
      <c r="L227" s="84"/>
      <c r="M227" s="84"/>
      <c r="N227" s="84"/>
      <c r="O227" s="84"/>
      <c r="P227" s="84"/>
      <c r="Q227" s="84"/>
      <c r="R227" s="84"/>
      <c r="S227" s="84"/>
      <c r="T227" s="84"/>
      <c r="U227" s="84"/>
      <c r="V227" s="84"/>
      <c r="W227" s="84"/>
      <c r="X227" s="84"/>
      <c r="Y227" s="84"/>
      <c r="Z227" s="84"/>
      <c r="AA227" s="84"/>
      <c r="AB227" s="84"/>
      <c r="AC227" s="84"/>
      <c r="AD227" s="84"/>
      <c r="AE227" s="84"/>
      <c r="AF227" s="84"/>
      <c r="AG227" s="84"/>
      <c r="AH227" s="84"/>
      <c r="AI227" s="84"/>
      <c r="AJ227" s="84"/>
      <c r="AK227" s="84"/>
      <c r="AL227" s="84"/>
      <c r="AM227" s="84"/>
      <c r="AN227" s="84"/>
      <c r="AO227" s="84"/>
      <c r="AP227" s="84"/>
      <c r="AQ227" s="84"/>
      <c r="AR227" s="84"/>
      <c r="AS227" s="84"/>
    </row>
    <row r="228" spans="1:45" ht="15">
      <c r="A228" s="72"/>
      <c r="B228" s="72"/>
      <c r="C228" s="84"/>
      <c r="D228" s="84"/>
      <c r="E228" s="84"/>
      <c r="F228" s="84"/>
      <c r="G228" s="84"/>
      <c r="H228" s="84"/>
      <c r="I228" s="84"/>
      <c r="J228" s="84"/>
      <c r="K228" s="84"/>
      <c r="L228" s="84"/>
      <c r="M228" s="84"/>
      <c r="N228" s="84"/>
      <c r="O228" s="84"/>
      <c r="P228" s="84"/>
      <c r="Q228" s="84"/>
      <c r="R228" s="84"/>
      <c r="S228" s="84"/>
      <c r="T228" s="84"/>
      <c r="U228" s="84"/>
      <c r="V228" s="84"/>
      <c r="W228" s="84"/>
      <c r="X228" s="84"/>
      <c r="Y228" s="84"/>
      <c r="Z228" s="84"/>
      <c r="AA228" s="84"/>
      <c r="AB228" s="84"/>
      <c r="AC228" s="84"/>
      <c r="AD228" s="84"/>
      <c r="AE228" s="84"/>
      <c r="AF228" s="84"/>
      <c r="AG228" s="84"/>
      <c r="AH228" s="84"/>
      <c r="AI228" s="84"/>
      <c r="AJ228" s="84"/>
      <c r="AK228" s="84"/>
      <c r="AL228" s="84"/>
      <c r="AM228" s="84"/>
      <c r="AN228" s="84"/>
      <c r="AO228" s="84"/>
      <c r="AP228" s="84"/>
      <c r="AQ228" s="84"/>
      <c r="AR228" s="84"/>
      <c r="AS228" s="84"/>
    </row>
    <row r="229" spans="1:45" ht="15">
      <c r="A229" s="72"/>
      <c r="B229" s="72"/>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c r="AM229" s="84"/>
      <c r="AN229" s="84"/>
      <c r="AO229" s="84"/>
      <c r="AP229" s="84"/>
      <c r="AQ229" s="84"/>
      <c r="AR229" s="84"/>
      <c r="AS229" s="84"/>
    </row>
    <row r="230" spans="1:45" ht="15">
      <c r="A230" s="72"/>
      <c r="B230" s="72"/>
      <c r="C230" s="84"/>
      <c r="D230" s="84"/>
      <c r="E230" s="84"/>
      <c r="F230" s="84"/>
      <c r="G230" s="84"/>
      <c r="H230" s="84"/>
      <c r="I230" s="84"/>
      <c r="J230" s="84"/>
      <c r="K230" s="84"/>
      <c r="L230" s="84"/>
      <c r="M230" s="84"/>
      <c r="N230" s="84"/>
      <c r="O230" s="84"/>
      <c r="P230" s="84"/>
      <c r="Q230" s="84"/>
      <c r="R230" s="84"/>
      <c r="S230" s="84"/>
      <c r="T230" s="84"/>
      <c r="U230" s="84"/>
      <c r="V230" s="84"/>
      <c r="W230" s="84"/>
      <c r="X230" s="84"/>
      <c r="Y230" s="84"/>
      <c r="Z230" s="84"/>
      <c r="AA230" s="84"/>
      <c r="AB230" s="84"/>
      <c r="AC230" s="84"/>
      <c r="AD230" s="84"/>
      <c r="AE230" s="84"/>
      <c r="AF230" s="84"/>
      <c r="AG230" s="84"/>
      <c r="AH230" s="84"/>
      <c r="AI230" s="84"/>
      <c r="AJ230" s="84"/>
      <c r="AK230" s="84"/>
      <c r="AL230" s="84"/>
      <c r="AM230" s="84"/>
      <c r="AN230" s="84"/>
      <c r="AO230" s="84"/>
      <c r="AP230" s="84"/>
      <c r="AQ230" s="84"/>
      <c r="AR230" s="84"/>
      <c r="AS230" s="84"/>
    </row>
    <row r="231" spans="1:45" ht="15">
      <c r="A231" s="72"/>
      <c r="B231" s="72"/>
      <c r="C231" s="84"/>
      <c r="D231" s="84"/>
      <c r="E231" s="84"/>
      <c r="F231" s="84"/>
      <c r="G231" s="84"/>
      <c r="H231" s="84"/>
      <c r="I231" s="84"/>
      <c r="J231" s="84"/>
      <c r="K231" s="84"/>
      <c r="L231" s="84"/>
      <c r="M231" s="84"/>
      <c r="N231" s="84"/>
      <c r="O231" s="84"/>
      <c r="P231" s="84"/>
      <c r="Q231" s="84"/>
      <c r="R231" s="84"/>
      <c r="S231" s="84"/>
      <c r="T231" s="84"/>
      <c r="U231" s="84"/>
      <c r="V231" s="84"/>
      <c r="W231" s="84"/>
      <c r="X231" s="84"/>
      <c r="Y231" s="84"/>
      <c r="Z231" s="84"/>
      <c r="AA231" s="84"/>
      <c r="AB231" s="84"/>
      <c r="AC231" s="84"/>
      <c r="AD231" s="84"/>
      <c r="AE231" s="84"/>
      <c r="AF231" s="84"/>
      <c r="AG231" s="84"/>
      <c r="AH231" s="84"/>
      <c r="AI231" s="84"/>
      <c r="AJ231" s="84"/>
      <c r="AK231" s="84"/>
      <c r="AL231" s="84"/>
      <c r="AM231" s="84"/>
      <c r="AN231" s="84"/>
      <c r="AO231" s="84"/>
      <c r="AP231" s="84"/>
      <c r="AQ231" s="84"/>
      <c r="AR231" s="84"/>
      <c r="AS231" s="84"/>
    </row>
    <row r="232" spans="1:45" ht="15">
      <c r="A232" s="72"/>
      <c r="B232" s="72"/>
      <c r="C232" s="84"/>
      <c r="D232" s="84"/>
      <c r="E232" s="84"/>
      <c r="F232" s="84"/>
      <c r="G232" s="84"/>
      <c r="H232" s="84"/>
      <c r="I232" s="84"/>
      <c r="J232" s="84"/>
      <c r="K232" s="84"/>
      <c r="L232" s="84"/>
      <c r="M232" s="84"/>
      <c r="N232" s="84"/>
      <c r="O232" s="84"/>
      <c r="P232" s="84"/>
      <c r="Q232" s="84"/>
      <c r="R232" s="84"/>
      <c r="S232" s="84"/>
      <c r="T232" s="84"/>
      <c r="U232" s="84"/>
      <c r="V232" s="84"/>
      <c r="W232" s="84"/>
      <c r="X232" s="84"/>
      <c r="Y232" s="84"/>
      <c r="Z232" s="84"/>
      <c r="AA232" s="84"/>
      <c r="AB232" s="84"/>
      <c r="AC232" s="84"/>
      <c r="AD232" s="84"/>
      <c r="AE232" s="84"/>
      <c r="AF232" s="84"/>
      <c r="AG232" s="84"/>
      <c r="AH232" s="84"/>
      <c r="AI232" s="84"/>
      <c r="AJ232" s="84"/>
      <c r="AK232" s="84"/>
      <c r="AL232" s="84"/>
      <c r="AM232" s="84"/>
      <c r="AN232" s="84"/>
      <c r="AO232" s="84"/>
      <c r="AP232" s="84"/>
      <c r="AQ232" s="84"/>
      <c r="AR232" s="84"/>
      <c r="AS232" s="84"/>
    </row>
    <row r="233" spans="1:45" ht="15">
      <c r="A233" s="72"/>
      <c r="B233" s="72"/>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c r="AM233" s="84"/>
      <c r="AN233" s="84"/>
      <c r="AO233" s="84"/>
      <c r="AP233" s="84"/>
      <c r="AQ233" s="84"/>
      <c r="AR233" s="84"/>
      <c r="AS233" s="84"/>
    </row>
    <row r="234" spans="1:45" ht="15">
      <c r="A234" s="72"/>
      <c r="B234" s="72"/>
      <c r="C234" s="84"/>
      <c r="D234" s="84"/>
      <c r="E234" s="84"/>
      <c r="F234" s="84"/>
      <c r="G234" s="84"/>
      <c r="H234" s="84"/>
      <c r="I234" s="84"/>
      <c r="J234" s="84"/>
      <c r="K234" s="84"/>
      <c r="L234" s="84"/>
      <c r="M234" s="84"/>
      <c r="N234" s="84"/>
      <c r="O234" s="84"/>
      <c r="P234" s="84"/>
      <c r="Q234" s="84"/>
      <c r="R234" s="84"/>
      <c r="S234" s="84"/>
      <c r="T234" s="84"/>
      <c r="U234" s="84"/>
      <c r="V234" s="84"/>
      <c r="W234" s="84"/>
      <c r="X234" s="84"/>
      <c r="Y234" s="84"/>
      <c r="Z234" s="84"/>
      <c r="AA234" s="84"/>
      <c r="AB234" s="84"/>
      <c r="AC234" s="84"/>
      <c r="AD234" s="84"/>
      <c r="AE234" s="84"/>
      <c r="AF234" s="84"/>
      <c r="AG234" s="84"/>
      <c r="AH234" s="84"/>
      <c r="AI234" s="84"/>
      <c r="AJ234" s="84"/>
      <c r="AK234" s="84"/>
      <c r="AL234" s="84"/>
      <c r="AM234" s="84"/>
      <c r="AN234" s="84"/>
      <c r="AO234" s="84"/>
      <c r="AP234" s="84"/>
      <c r="AQ234" s="84"/>
      <c r="AR234" s="84"/>
      <c r="AS234" s="84"/>
    </row>
    <row r="235" spans="1:45" ht="15">
      <c r="A235" s="72"/>
      <c r="B235" s="72"/>
      <c r="C235" s="84"/>
      <c r="D235" s="84"/>
      <c r="E235" s="84"/>
      <c r="F235" s="84"/>
      <c r="G235" s="84"/>
      <c r="H235" s="84"/>
      <c r="I235" s="84"/>
      <c r="J235" s="84"/>
      <c r="K235" s="84"/>
      <c r="L235" s="84"/>
      <c r="M235" s="84"/>
      <c r="N235" s="84"/>
      <c r="O235" s="84"/>
      <c r="P235" s="84"/>
      <c r="Q235" s="84"/>
      <c r="R235" s="84"/>
      <c r="S235" s="84"/>
      <c r="T235" s="84"/>
      <c r="U235" s="84"/>
      <c r="V235" s="84"/>
      <c r="W235" s="84"/>
      <c r="X235" s="84"/>
      <c r="Y235" s="84"/>
      <c r="Z235" s="84"/>
      <c r="AA235" s="84"/>
      <c r="AB235" s="84"/>
      <c r="AC235" s="84"/>
      <c r="AD235" s="84"/>
      <c r="AE235" s="84"/>
      <c r="AF235" s="84"/>
      <c r="AG235" s="84"/>
      <c r="AH235" s="84"/>
      <c r="AI235" s="84"/>
      <c r="AJ235" s="84"/>
      <c r="AK235" s="84"/>
      <c r="AL235" s="84"/>
      <c r="AM235" s="84"/>
      <c r="AN235" s="84"/>
      <c r="AO235" s="84"/>
      <c r="AP235" s="84"/>
      <c r="AQ235" s="84"/>
      <c r="AR235" s="84"/>
      <c r="AS235" s="84"/>
    </row>
    <row r="236" spans="1:45" ht="15">
      <c r="A236" s="72"/>
      <c r="B236" s="72"/>
      <c r="C236" s="84"/>
      <c r="D236" s="84"/>
      <c r="E236" s="84"/>
      <c r="F236" s="84"/>
      <c r="G236" s="84"/>
      <c r="H236" s="84"/>
      <c r="I236" s="84"/>
      <c r="J236" s="84"/>
      <c r="K236" s="84"/>
      <c r="L236" s="84"/>
      <c r="M236" s="84"/>
      <c r="N236" s="84"/>
      <c r="O236" s="84"/>
      <c r="P236" s="84"/>
      <c r="Q236" s="84"/>
      <c r="R236" s="84"/>
      <c r="S236" s="84"/>
      <c r="T236" s="84"/>
      <c r="U236" s="84"/>
      <c r="V236" s="84"/>
      <c r="W236" s="84"/>
      <c r="X236" s="84"/>
      <c r="Y236" s="84"/>
      <c r="Z236" s="84"/>
      <c r="AA236" s="84"/>
      <c r="AB236" s="84"/>
      <c r="AC236" s="84"/>
      <c r="AD236" s="84"/>
      <c r="AE236" s="84"/>
      <c r="AF236" s="84"/>
      <c r="AG236" s="84"/>
      <c r="AH236" s="84"/>
      <c r="AI236" s="84"/>
      <c r="AJ236" s="84"/>
      <c r="AK236" s="84"/>
      <c r="AL236" s="84"/>
      <c r="AM236" s="84"/>
      <c r="AN236" s="84"/>
      <c r="AO236" s="84"/>
      <c r="AP236" s="84"/>
      <c r="AQ236" s="84"/>
      <c r="AR236" s="84"/>
      <c r="AS236" s="84"/>
    </row>
    <row r="237" spans="1:45" ht="15">
      <c r="A237" s="72"/>
      <c r="B237" s="72"/>
      <c r="C237" s="84"/>
      <c r="D237" s="84"/>
      <c r="E237" s="84"/>
      <c r="F237" s="84"/>
      <c r="G237" s="84"/>
      <c r="H237" s="84"/>
      <c r="I237" s="84"/>
      <c r="J237" s="84"/>
      <c r="K237" s="84"/>
      <c r="L237" s="84"/>
      <c r="M237" s="84"/>
      <c r="N237" s="84"/>
      <c r="O237" s="84"/>
      <c r="P237" s="84"/>
      <c r="Q237" s="84"/>
      <c r="R237" s="84"/>
      <c r="S237" s="84"/>
      <c r="T237" s="84"/>
      <c r="U237" s="84"/>
      <c r="V237" s="84"/>
      <c r="W237" s="84"/>
      <c r="X237" s="84"/>
      <c r="Y237" s="84"/>
      <c r="Z237" s="84"/>
      <c r="AA237" s="84"/>
      <c r="AB237" s="84"/>
      <c r="AC237" s="84"/>
      <c r="AD237" s="84"/>
      <c r="AE237" s="84"/>
      <c r="AF237" s="84"/>
      <c r="AG237" s="84"/>
      <c r="AH237" s="84"/>
      <c r="AI237" s="84"/>
      <c r="AJ237" s="84"/>
      <c r="AK237" s="84"/>
      <c r="AL237" s="84"/>
      <c r="AM237" s="84"/>
      <c r="AN237" s="84"/>
      <c r="AO237" s="84"/>
      <c r="AP237" s="84"/>
      <c r="AQ237" s="84"/>
      <c r="AR237" s="84"/>
      <c r="AS237" s="84"/>
    </row>
    <row r="238" spans="1:45" ht="15">
      <c r="A238" s="72"/>
      <c r="B238" s="72"/>
      <c r="C238" s="84"/>
      <c r="D238" s="84"/>
      <c r="E238" s="84"/>
      <c r="F238" s="84"/>
      <c r="G238" s="84"/>
      <c r="H238" s="84"/>
      <c r="I238" s="84"/>
      <c r="J238" s="84"/>
      <c r="K238" s="84"/>
      <c r="L238" s="84"/>
      <c r="M238" s="84"/>
      <c r="N238" s="84"/>
      <c r="O238" s="84"/>
      <c r="P238" s="84"/>
      <c r="Q238" s="84"/>
      <c r="R238" s="84"/>
      <c r="S238" s="84"/>
      <c r="T238" s="84"/>
      <c r="U238" s="84"/>
      <c r="V238" s="84"/>
      <c r="W238" s="84"/>
      <c r="X238" s="84"/>
      <c r="Y238" s="84"/>
      <c r="Z238" s="84"/>
      <c r="AA238" s="84"/>
      <c r="AB238" s="84"/>
      <c r="AC238" s="84"/>
      <c r="AD238" s="84"/>
      <c r="AE238" s="84"/>
      <c r="AF238" s="84"/>
      <c r="AG238" s="84"/>
      <c r="AH238" s="84"/>
      <c r="AI238" s="84"/>
      <c r="AJ238" s="84"/>
      <c r="AK238" s="84"/>
      <c r="AL238" s="84"/>
      <c r="AM238" s="84"/>
      <c r="AN238" s="84"/>
      <c r="AO238" s="84"/>
      <c r="AP238" s="84"/>
      <c r="AQ238" s="84"/>
      <c r="AR238" s="84"/>
      <c r="AS238" s="84"/>
    </row>
    <row r="239" spans="1:45" ht="15">
      <c r="A239" s="72"/>
      <c r="B239" s="72"/>
      <c r="C239" s="84"/>
      <c r="D239" s="84"/>
      <c r="E239" s="84"/>
      <c r="F239" s="84"/>
      <c r="G239" s="84"/>
      <c r="H239" s="84"/>
      <c r="I239" s="84"/>
      <c r="J239" s="84"/>
      <c r="K239" s="84"/>
      <c r="L239" s="84"/>
      <c r="M239" s="84"/>
      <c r="N239" s="84"/>
      <c r="O239" s="84"/>
      <c r="P239" s="84"/>
      <c r="Q239" s="84"/>
      <c r="R239" s="84"/>
      <c r="S239" s="84"/>
      <c r="T239" s="84"/>
      <c r="U239" s="84"/>
      <c r="V239" s="84"/>
      <c r="W239" s="84"/>
      <c r="X239" s="84"/>
      <c r="Y239" s="84"/>
      <c r="Z239" s="84"/>
      <c r="AA239" s="84"/>
      <c r="AB239" s="84"/>
      <c r="AC239" s="84"/>
      <c r="AD239" s="84"/>
      <c r="AE239" s="84"/>
      <c r="AF239" s="84"/>
      <c r="AG239" s="84"/>
      <c r="AH239" s="84"/>
      <c r="AI239" s="84"/>
      <c r="AJ239" s="84"/>
      <c r="AK239" s="84"/>
      <c r="AL239" s="84"/>
      <c r="AM239" s="84"/>
      <c r="AN239" s="84"/>
      <c r="AO239" s="84"/>
      <c r="AP239" s="84"/>
      <c r="AQ239" s="84"/>
      <c r="AR239" s="84"/>
      <c r="AS239" s="84"/>
    </row>
    <row r="240" spans="1:45" ht="15">
      <c r="A240" s="72"/>
      <c r="B240" s="72"/>
      <c r="C240" s="84"/>
      <c r="D240" s="84"/>
      <c r="E240" s="84"/>
      <c r="F240" s="84"/>
      <c r="G240" s="84"/>
      <c r="H240" s="84"/>
      <c r="I240" s="84"/>
      <c r="J240" s="84"/>
      <c r="K240" s="84"/>
      <c r="L240" s="84"/>
      <c r="M240" s="84"/>
      <c r="N240" s="84"/>
      <c r="O240" s="84"/>
      <c r="P240" s="84"/>
      <c r="Q240" s="84"/>
      <c r="R240" s="84"/>
      <c r="S240" s="84"/>
      <c r="T240" s="84"/>
      <c r="U240" s="84"/>
      <c r="V240" s="84"/>
      <c r="W240" s="84"/>
      <c r="X240" s="84"/>
      <c r="Y240" s="84"/>
      <c r="Z240" s="84"/>
      <c r="AA240" s="84"/>
      <c r="AB240" s="84"/>
      <c r="AC240" s="84"/>
      <c r="AD240" s="84"/>
      <c r="AE240" s="84"/>
      <c r="AF240" s="84"/>
      <c r="AG240" s="84"/>
      <c r="AH240" s="84"/>
      <c r="AI240" s="84"/>
      <c r="AJ240" s="84"/>
      <c r="AK240" s="84"/>
      <c r="AL240" s="84"/>
      <c r="AM240" s="84"/>
      <c r="AN240" s="84"/>
      <c r="AO240" s="84"/>
      <c r="AP240" s="84"/>
      <c r="AQ240" s="84"/>
      <c r="AR240" s="84"/>
      <c r="AS240" s="84"/>
    </row>
    <row r="241" spans="1:45" ht="15">
      <c r="A241" s="72"/>
      <c r="B241" s="72"/>
      <c r="C241" s="84"/>
      <c r="D241" s="84"/>
      <c r="E241" s="84"/>
      <c r="F241" s="84"/>
      <c r="G241" s="84"/>
      <c r="H241" s="84"/>
      <c r="I241" s="84"/>
      <c r="J241" s="84"/>
      <c r="K241" s="84"/>
      <c r="L241" s="84"/>
      <c r="M241" s="84"/>
      <c r="N241" s="84"/>
      <c r="O241" s="84"/>
      <c r="P241" s="84"/>
      <c r="Q241" s="84"/>
      <c r="R241" s="84"/>
      <c r="S241" s="84"/>
      <c r="T241" s="84"/>
      <c r="U241" s="84"/>
      <c r="V241" s="84"/>
      <c r="W241" s="84"/>
      <c r="X241" s="84"/>
      <c r="Y241" s="84"/>
      <c r="Z241" s="84"/>
      <c r="AA241" s="84"/>
      <c r="AB241" s="84"/>
      <c r="AC241" s="84"/>
      <c r="AD241" s="84"/>
      <c r="AE241" s="84"/>
      <c r="AF241" s="84"/>
      <c r="AG241" s="84"/>
      <c r="AH241" s="84"/>
      <c r="AI241" s="84"/>
      <c r="AJ241" s="84"/>
      <c r="AK241" s="84"/>
      <c r="AL241" s="84"/>
      <c r="AM241" s="84"/>
      <c r="AN241" s="84"/>
      <c r="AO241" s="84"/>
      <c r="AP241" s="84"/>
      <c r="AQ241" s="84"/>
      <c r="AR241" s="84"/>
      <c r="AS241" s="84"/>
    </row>
    <row r="242" spans="1:45" ht="15">
      <c r="A242" s="72"/>
      <c r="B242" s="72"/>
      <c r="C242" s="84"/>
      <c r="D242" s="84"/>
      <c r="E242" s="84"/>
      <c r="F242" s="84"/>
      <c r="G242" s="84"/>
      <c r="H242" s="84"/>
      <c r="I242" s="84"/>
      <c r="J242" s="84"/>
      <c r="K242" s="84"/>
      <c r="L242" s="84"/>
      <c r="M242" s="84"/>
      <c r="N242" s="84"/>
      <c r="O242" s="84"/>
      <c r="P242" s="84"/>
      <c r="Q242" s="84"/>
      <c r="R242" s="84"/>
      <c r="S242" s="84"/>
      <c r="T242" s="84"/>
      <c r="U242" s="84"/>
      <c r="V242" s="84"/>
      <c r="W242" s="84"/>
      <c r="X242" s="84"/>
      <c r="Y242" s="84"/>
      <c r="Z242" s="84"/>
      <c r="AA242" s="84"/>
      <c r="AB242" s="84"/>
      <c r="AC242" s="84"/>
      <c r="AD242" s="84"/>
      <c r="AE242" s="84"/>
      <c r="AF242" s="84"/>
      <c r="AG242" s="84"/>
      <c r="AH242" s="84"/>
      <c r="AI242" s="84"/>
      <c r="AJ242" s="84"/>
      <c r="AK242" s="84"/>
      <c r="AL242" s="84"/>
      <c r="AM242" s="84"/>
      <c r="AN242" s="84"/>
      <c r="AO242" s="84"/>
      <c r="AP242" s="84"/>
      <c r="AQ242" s="84"/>
      <c r="AR242" s="84"/>
      <c r="AS242" s="84"/>
    </row>
    <row r="243" spans="1:45" ht="15">
      <c r="A243" s="72"/>
      <c r="B243" s="72"/>
      <c r="C243" s="84"/>
      <c r="D243" s="84"/>
      <c r="E243" s="84"/>
      <c r="F243" s="84"/>
      <c r="G243" s="84"/>
      <c r="H243" s="84"/>
      <c r="I243" s="84"/>
      <c r="J243" s="84"/>
      <c r="K243" s="84"/>
      <c r="L243" s="84"/>
      <c r="M243" s="84"/>
      <c r="N243" s="84"/>
      <c r="O243" s="84"/>
      <c r="P243" s="84"/>
      <c r="Q243" s="84"/>
      <c r="R243" s="84"/>
      <c r="S243" s="84"/>
      <c r="T243" s="84"/>
      <c r="U243" s="84"/>
      <c r="V243" s="84"/>
      <c r="W243" s="84"/>
      <c r="X243" s="84"/>
      <c r="Y243" s="84"/>
      <c r="Z243" s="84"/>
      <c r="AA243" s="84"/>
      <c r="AB243" s="84"/>
      <c r="AC243" s="84"/>
      <c r="AD243" s="84"/>
      <c r="AE243" s="84"/>
      <c r="AF243" s="84"/>
      <c r="AG243" s="84"/>
      <c r="AH243" s="84"/>
      <c r="AI243" s="84"/>
      <c r="AJ243" s="84"/>
      <c r="AK243" s="84"/>
      <c r="AL243" s="84"/>
      <c r="AM243" s="84"/>
      <c r="AN243" s="84"/>
      <c r="AO243" s="84"/>
      <c r="AP243" s="84"/>
      <c r="AQ243" s="84"/>
      <c r="AR243" s="84"/>
      <c r="AS243" s="84"/>
    </row>
    <row r="244" spans="1:45" ht="15">
      <c r="A244" s="72"/>
      <c r="B244" s="72"/>
      <c r="C244" s="84"/>
      <c r="D244" s="84"/>
      <c r="E244" s="84"/>
      <c r="F244" s="84"/>
      <c r="G244" s="84"/>
      <c r="H244" s="84"/>
      <c r="I244" s="84"/>
      <c r="J244" s="84"/>
      <c r="K244" s="84"/>
      <c r="L244" s="84"/>
      <c r="M244" s="84"/>
      <c r="N244" s="84"/>
      <c r="O244" s="84"/>
      <c r="P244" s="84"/>
      <c r="Q244" s="84"/>
      <c r="R244" s="84"/>
      <c r="S244" s="84"/>
      <c r="T244" s="84"/>
      <c r="U244" s="84"/>
      <c r="V244" s="84"/>
      <c r="W244" s="84"/>
      <c r="X244" s="84"/>
      <c r="Y244" s="84"/>
      <c r="Z244" s="84"/>
      <c r="AA244" s="84"/>
      <c r="AB244" s="84"/>
      <c r="AC244" s="84"/>
      <c r="AD244" s="84"/>
      <c r="AE244" s="84"/>
      <c r="AF244" s="84"/>
      <c r="AG244" s="84"/>
      <c r="AH244" s="84"/>
      <c r="AI244" s="84"/>
      <c r="AJ244" s="84"/>
      <c r="AK244" s="84"/>
      <c r="AL244" s="84"/>
      <c r="AM244" s="84"/>
      <c r="AN244" s="84"/>
      <c r="AO244" s="84"/>
      <c r="AP244" s="84"/>
      <c r="AQ244" s="84"/>
      <c r="AR244" s="84"/>
      <c r="AS244" s="84"/>
    </row>
    <row r="245" spans="1:45" ht="15">
      <c r="A245" s="72"/>
      <c r="B245" s="72"/>
      <c r="C245" s="84"/>
      <c r="D245" s="84"/>
      <c r="E245" s="84"/>
      <c r="F245" s="84"/>
      <c r="G245" s="84"/>
      <c r="H245" s="84"/>
      <c r="I245" s="84"/>
      <c r="J245" s="84"/>
      <c r="K245" s="84"/>
      <c r="L245" s="84"/>
      <c r="M245" s="84"/>
      <c r="N245" s="84"/>
      <c r="O245" s="84"/>
      <c r="P245" s="84"/>
      <c r="Q245" s="84"/>
      <c r="R245" s="84"/>
      <c r="S245" s="84"/>
      <c r="T245" s="84"/>
      <c r="U245" s="84"/>
      <c r="V245" s="84"/>
      <c r="W245" s="84"/>
      <c r="X245" s="84"/>
      <c r="Y245" s="84"/>
      <c r="Z245" s="84"/>
      <c r="AA245" s="84"/>
      <c r="AB245" s="84"/>
      <c r="AC245" s="84"/>
      <c r="AD245" s="84"/>
      <c r="AE245" s="84"/>
      <c r="AF245" s="84"/>
      <c r="AG245" s="84"/>
      <c r="AH245" s="84"/>
      <c r="AI245" s="84"/>
      <c r="AJ245" s="84"/>
      <c r="AK245" s="84"/>
      <c r="AL245" s="84"/>
      <c r="AM245" s="84"/>
      <c r="AN245" s="84"/>
      <c r="AO245" s="84"/>
      <c r="AP245" s="84"/>
      <c r="AQ245" s="84"/>
      <c r="AR245" s="84"/>
      <c r="AS245" s="84"/>
    </row>
    <row r="246" spans="1:45" ht="15">
      <c r="A246" s="72"/>
      <c r="B246" s="72"/>
      <c r="C246" s="84"/>
      <c r="D246" s="84"/>
      <c r="E246" s="84"/>
      <c r="F246" s="84"/>
      <c r="G246" s="84"/>
      <c r="H246" s="84"/>
      <c r="I246" s="84"/>
      <c r="J246" s="84"/>
      <c r="K246" s="84"/>
      <c r="L246" s="84"/>
      <c r="M246" s="84"/>
      <c r="N246" s="84"/>
      <c r="O246" s="84"/>
      <c r="P246" s="84"/>
      <c r="Q246" s="84"/>
      <c r="R246" s="84"/>
      <c r="S246" s="84"/>
      <c r="T246" s="84"/>
      <c r="U246" s="84"/>
      <c r="V246" s="84"/>
      <c r="W246" s="84"/>
      <c r="X246" s="84"/>
      <c r="Y246" s="84"/>
      <c r="Z246" s="84"/>
      <c r="AA246" s="84"/>
      <c r="AB246" s="84"/>
      <c r="AC246" s="84"/>
      <c r="AD246" s="84"/>
      <c r="AE246" s="84"/>
      <c r="AF246" s="84"/>
      <c r="AG246" s="84"/>
      <c r="AH246" s="84"/>
      <c r="AI246" s="84"/>
      <c r="AJ246" s="84"/>
      <c r="AK246" s="84"/>
      <c r="AL246" s="84"/>
      <c r="AM246" s="84"/>
      <c r="AN246" s="84"/>
      <c r="AO246" s="84"/>
      <c r="AP246" s="84"/>
      <c r="AQ246" s="84"/>
      <c r="AR246" s="84"/>
      <c r="AS246" s="84"/>
    </row>
    <row r="247" spans="1:45" ht="15">
      <c r="A247" s="72"/>
      <c r="B247" s="72"/>
      <c r="C247" s="84"/>
      <c r="D247" s="84"/>
      <c r="E247" s="84"/>
      <c r="F247" s="84"/>
      <c r="G247" s="84"/>
      <c r="H247" s="84"/>
      <c r="I247" s="84"/>
      <c r="J247" s="84"/>
      <c r="K247" s="84"/>
      <c r="L247" s="84"/>
      <c r="M247" s="84"/>
      <c r="N247" s="84"/>
      <c r="O247" s="84"/>
      <c r="P247" s="84"/>
      <c r="Q247" s="84"/>
      <c r="R247" s="84"/>
      <c r="S247" s="84"/>
      <c r="T247" s="84"/>
      <c r="U247" s="84"/>
      <c r="V247" s="84"/>
      <c r="W247" s="84"/>
      <c r="X247" s="84"/>
      <c r="Y247" s="84"/>
      <c r="Z247" s="84"/>
      <c r="AA247" s="84"/>
      <c r="AB247" s="84"/>
      <c r="AC247" s="84"/>
      <c r="AD247" s="84"/>
      <c r="AE247" s="84"/>
      <c r="AF247" s="84"/>
      <c r="AG247" s="84"/>
      <c r="AH247" s="84"/>
      <c r="AI247" s="84"/>
      <c r="AJ247" s="84"/>
      <c r="AK247" s="84"/>
      <c r="AL247" s="84"/>
      <c r="AM247" s="84"/>
      <c r="AN247" s="84"/>
      <c r="AO247" s="84"/>
      <c r="AP247" s="84"/>
      <c r="AQ247" s="84"/>
      <c r="AR247" s="84"/>
      <c r="AS247" s="84"/>
    </row>
    <row r="248" spans="1:45" ht="15">
      <c r="A248" s="72"/>
      <c r="B248" s="72"/>
      <c r="C248" s="84"/>
      <c r="D248" s="84"/>
      <c r="E248" s="8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row>
    <row r="249" spans="1:45" ht="15">
      <c r="A249" s="72"/>
      <c r="B249" s="72"/>
      <c r="C249" s="84"/>
      <c r="D249" s="84"/>
      <c r="E249" s="84"/>
      <c r="F249" s="84"/>
      <c r="G249" s="84"/>
      <c r="H249" s="84"/>
      <c r="I249" s="84"/>
      <c r="J249" s="84"/>
      <c r="K249" s="84"/>
      <c r="L249" s="84"/>
      <c r="M249" s="84"/>
      <c r="N249" s="84"/>
      <c r="O249" s="84"/>
      <c r="P249" s="84"/>
      <c r="Q249" s="84"/>
      <c r="R249" s="84"/>
      <c r="S249" s="84"/>
      <c r="T249" s="84"/>
      <c r="U249" s="84"/>
      <c r="V249" s="84"/>
      <c r="W249" s="84"/>
      <c r="X249" s="84"/>
      <c r="Y249" s="84"/>
      <c r="Z249" s="84"/>
      <c r="AA249" s="84"/>
      <c r="AB249" s="84"/>
      <c r="AC249" s="84"/>
      <c r="AD249" s="84"/>
      <c r="AE249" s="84"/>
      <c r="AF249" s="84"/>
      <c r="AG249" s="84"/>
      <c r="AH249" s="84"/>
      <c r="AI249" s="84"/>
      <c r="AJ249" s="84"/>
      <c r="AK249" s="84"/>
      <c r="AL249" s="84"/>
      <c r="AM249" s="84"/>
      <c r="AN249" s="84"/>
      <c r="AO249" s="84"/>
      <c r="AP249" s="84"/>
      <c r="AQ249" s="84"/>
      <c r="AR249" s="84"/>
      <c r="AS249" s="84"/>
    </row>
    <row r="250" spans="1:45" ht="15">
      <c r="A250" s="72"/>
      <c r="B250" s="72"/>
      <c r="C250" s="84"/>
      <c r="D250" s="84"/>
      <c r="E250" s="84"/>
      <c r="F250" s="84"/>
      <c r="G250" s="84"/>
      <c r="H250" s="84"/>
      <c r="I250" s="84"/>
      <c r="J250" s="84"/>
      <c r="K250" s="84"/>
      <c r="L250" s="84"/>
      <c r="M250" s="84"/>
      <c r="N250" s="84"/>
      <c r="O250" s="84"/>
      <c r="P250" s="84"/>
      <c r="Q250" s="84"/>
      <c r="R250" s="84"/>
      <c r="S250" s="84"/>
      <c r="T250" s="84"/>
      <c r="U250" s="84"/>
      <c r="V250" s="84"/>
      <c r="W250" s="84"/>
      <c r="X250" s="84"/>
      <c r="Y250" s="84"/>
      <c r="Z250" s="84"/>
      <c r="AA250" s="84"/>
      <c r="AB250" s="84"/>
      <c r="AC250" s="84"/>
      <c r="AD250" s="84"/>
      <c r="AE250" s="84"/>
      <c r="AF250" s="84"/>
      <c r="AG250" s="84"/>
      <c r="AH250" s="84"/>
      <c r="AI250" s="84"/>
      <c r="AJ250" s="84"/>
      <c r="AK250" s="84"/>
      <c r="AL250" s="84"/>
      <c r="AM250" s="84"/>
      <c r="AN250" s="84"/>
      <c r="AO250" s="84"/>
      <c r="AP250" s="84"/>
      <c r="AQ250" s="84"/>
      <c r="AR250" s="84"/>
      <c r="AS250" s="84"/>
    </row>
    <row r="251" spans="1:45" ht="15">
      <c r="A251" s="72"/>
      <c r="B251" s="72"/>
      <c r="C251" s="84"/>
      <c r="D251" s="84"/>
      <c r="E251" s="84"/>
      <c r="F251" s="84"/>
      <c r="G251" s="84"/>
      <c r="H251" s="84"/>
      <c r="I251" s="84"/>
      <c r="J251" s="84"/>
      <c r="K251" s="84"/>
      <c r="L251" s="84"/>
      <c r="M251" s="84"/>
      <c r="N251" s="84"/>
      <c r="O251" s="84"/>
      <c r="P251" s="84"/>
      <c r="Q251" s="84"/>
      <c r="R251" s="84"/>
      <c r="S251" s="84"/>
      <c r="T251" s="84"/>
      <c r="U251" s="84"/>
      <c r="V251" s="84"/>
      <c r="W251" s="84"/>
      <c r="X251" s="84"/>
      <c r="Y251" s="84"/>
      <c r="Z251" s="84"/>
      <c r="AA251" s="84"/>
      <c r="AB251" s="84"/>
      <c r="AC251" s="84"/>
      <c r="AD251" s="84"/>
      <c r="AE251" s="84"/>
      <c r="AF251" s="84"/>
      <c r="AG251" s="84"/>
      <c r="AH251" s="84"/>
      <c r="AI251" s="84"/>
      <c r="AJ251" s="84"/>
      <c r="AK251" s="84"/>
      <c r="AL251" s="84"/>
      <c r="AM251" s="84"/>
      <c r="AN251" s="84"/>
      <c r="AO251" s="84"/>
      <c r="AP251" s="84"/>
      <c r="AQ251" s="84"/>
      <c r="AR251" s="84"/>
      <c r="AS251" s="84"/>
    </row>
    <row r="252" spans="1:45" ht="15">
      <c r="A252" s="72"/>
      <c r="B252" s="72"/>
      <c r="C252" s="84"/>
      <c r="D252" s="84"/>
      <c r="E252" s="84"/>
      <c r="F252" s="84"/>
      <c r="G252" s="84"/>
      <c r="H252" s="84"/>
      <c r="I252" s="84"/>
      <c r="J252" s="84"/>
      <c r="K252" s="84"/>
      <c r="L252" s="84"/>
      <c r="M252" s="84"/>
      <c r="N252" s="84"/>
      <c r="O252" s="84"/>
      <c r="P252" s="84"/>
      <c r="Q252" s="84"/>
      <c r="R252" s="84"/>
      <c r="S252" s="84"/>
      <c r="T252" s="84"/>
      <c r="U252" s="84"/>
      <c r="V252" s="84"/>
      <c r="W252" s="84"/>
      <c r="X252" s="84"/>
      <c r="Y252" s="84"/>
      <c r="Z252" s="84"/>
      <c r="AA252" s="84"/>
      <c r="AB252" s="84"/>
      <c r="AC252" s="84"/>
      <c r="AD252" s="84"/>
      <c r="AE252" s="84"/>
      <c r="AF252" s="84"/>
      <c r="AG252" s="84"/>
      <c r="AH252" s="84"/>
      <c r="AI252" s="84"/>
      <c r="AJ252" s="84"/>
      <c r="AK252" s="84"/>
      <c r="AL252" s="84"/>
      <c r="AM252" s="84"/>
      <c r="AN252" s="84"/>
      <c r="AO252" s="84"/>
      <c r="AP252" s="84"/>
      <c r="AQ252" s="84"/>
      <c r="AR252" s="84"/>
      <c r="AS252" s="84"/>
    </row>
    <row r="253" spans="1:45" ht="15">
      <c r="A253" s="72"/>
      <c r="B253" s="72"/>
      <c r="C253" s="84"/>
      <c r="D253" s="84"/>
      <c r="E253" s="84"/>
      <c r="F253" s="84"/>
      <c r="G253" s="84"/>
      <c r="H253" s="84"/>
      <c r="I253" s="84"/>
      <c r="J253" s="84"/>
      <c r="K253" s="84"/>
      <c r="L253" s="84"/>
      <c r="M253" s="84"/>
      <c r="N253" s="84"/>
      <c r="O253" s="84"/>
      <c r="P253" s="84"/>
      <c r="Q253" s="84"/>
      <c r="R253" s="84"/>
      <c r="S253" s="84"/>
      <c r="T253" s="84"/>
      <c r="U253" s="84"/>
      <c r="V253" s="84"/>
      <c r="W253" s="84"/>
      <c r="X253" s="84"/>
      <c r="Y253" s="84"/>
      <c r="Z253" s="84"/>
      <c r="AA253" s="84"/>
      <c r="AB253" s="84"/>
      <c r="AC253" s="84"/>
      <c r="AD253" s="84"/>
      <c r="AE253" s="84"/>
      <c r="AF253" s="84"/>
      <c r="AG253" s="84"/>
      <c r="AH253" s="84"/>
      <c r="AI253" s="84"/>
      <c r="AJ253" s="84"/>
      <c r="AK253" s="84"/>
      <c r="AL253" s="84"/>
      <c r="AM253" s="84"/>
      <c r="AN253" s="84"/>
      <c r="AO253" s="84"/>
      <c r="AP253" s="84"/>
      <c r="AQ253" s="84"/>
      <c r="AR253" s="84"/>
      <c r="AS253" s="84"/>
    </row>
    <row r="254" spans="1:45" ht="15">
      <c r="A254" s="72"/>
      <c r="B254" s="72"/>
      <c r="C254" s="84"/>
      <c r="D254" s="84"/>
      <c r="E254" s="84"/>
      <c r="F254" s="84"/>
      <c r="G254" s="84"/>
      <c r="H254" s="84"/>
      <c r="I254" s="84"/>
      <c r="J254" s="84"/>
      <c r="K254" s="84"/>
      <c r="L254" s="84"/>
      <c r="M254" s="84"/>
      <c r="N254" s="84"/>
      <c r="O254" s="84"/>
      <c r="P254" s="84"/>
      <c r="Q254" s="84"/>
      <c r="R254" s="84"/>
      <c r="S254" s="84"/>
      <c r="T254" s="84"/>
      <c r="U254" s="84"/>
      <c r="V254" s="84"/>
      <c r="W254" s="84"/>
      <c r="X254" s="84"/>
      <c r="Y254" s="84"/>
      <c r="Z254" s="84"/>
      <c r="AA254" s="84"/>
      <c r="AB254" s="84"/>
      <c r="AC254" s="84"/>
      <c r="AD254" s="84"/>
      <c r="AE254" s="84"/>
      <c r="AF254" s="84"/>
      <c r="AG254" s="84"/>
      <c r="AH254" s="84"/>
      <c r="AI254" s="84"/>
      <c r="AJ254" s="84"/>
      <c r="AK254" s="84"/>
      <c r="AL254" s="84"/>
      <c r="AM254" s="84"/>
      <c r="AN254" s="84"/>
      <c r="AO254" s="84"/>
      <c r="AP254" s="84"/>
      <c r="AQ254" s="84"/>
      <c r="AR254" s="84"/>
      <c r="AS254" s="84"/>
    </row>
    <row r="255" spans="1:45" ht="15">
      <c r="A255" s="72"/>
      <c r="B255" s="72"/>
      <c r="C255" s="84"/>
      <c r="D255" s="84"/>
      <c r="E255" s="84"/>
      <c r="F255" s="84"/>
      <c r="G255" s="84"/>
      <c r="H255" s="84"/>
      <c r="I255" s="84"/>
      <c r="J255" s="84"/>
      <c r="K255" s="84"/>
      <c r="L255" s="84"/>
      <c r="M255" s="84"/>
      <c r="N255" s="84"/>
      <c r="O255" s="84"/>
      <c r="P255" s="84"/>
      <c r="Q255" s="84"/>
      <c r="R255" s="84"/>
      <c r="S255" s="84"/>
      <c r="T255" s="84"/>
      <c r="U255" s="84"/>
      <c r="V255" s="84"/>
      <c r="W255" s="84"/>
      <c r="X255" s="84"/>
      <c r="Y255" s="84"/>
      <c r="Z255" s="84"/>
      <c r="AA255" s="84"/>
      <c r="AB255" s="84"/>
      <c r="AC255" s="84"/>
      <c r="AD255" s="84"/>
      <c r="AE255" s="84"/>
      <c r="AF255" s="84"/>
      <c r="AG255" s="84"/>
      <c r="AH255" s="84"/>
      <c r="AI255" s="84"/>
      <c r="AJ255" s="84"/>
      <c r="AK255" s="84"/>
      <c r="AL255" s="84"/>
      <c r="AM255" s="84"/>
      <c r="AN255" s="84"/>
      <c r="AO255" s="84"/>
      <c r="AP255" s="84"/>
      <c r="AQ255" s="84"/>
      <c r="AR255" s="84"/>
      <c r="AS255" s="84"/>
    </row>
    <row r="256" spans="1:45" ht="15">
      <c r="A256" s="72"/>
      <c r="B256" s="72"/>
      <c r="C256" s="84"/>
      <c r="D256" s="84"/>
      <c r="E256" s="84"/>
      <c r="F256" s="84"/>
      <c r="G256" s="84"/>
      <c r="H256" s="84"/>
      <c r="I256" s="84"/>
      <c r="J256" s="84"/>
      <c r="K256" s="84"/>
      <c r="L256" s="84"/>
      <c r="M256" s="84"/>
      <c r="N256" s="84"/>
      <c r="O256" s="84"/>
      <c r="P256" s="84"/>
      <c r="Q256" s="84"/>
      <c r="R256" s="84"/>
      <c r="S256" s="84"/>
      <c r="T256" s="84"/>
      <c r="U256" s="84"/>
      <c r="V256" s="84"/>
      <c r="W256" s="84"/>
      <c r="X256" s="84"/>
      <c r="Y256" s="84"/>
      <c r="Z256" s="84"/>
      <c r="AA256" s="84"/>
      <c r="AB256" s="84"/>
      <c r="AC256" s="84"/>
      <c r="AD256" s="84"/>
      <c r="AE256" s="84"/>
      <c r="AF256" s="84"/>
      <c r="AG256" s="84"/>
      <c r="AH256" s="84"/>
      <c r="AI256" s="84"/>
      <c r="AJ256" s="84"/>
      <c r="AK256" s="84"/>
      <c r="AL256" s="84"/>
      <c r="AM256" s="84"/>
      <c r="AN256" s="84"/>
      <c r="AO256" s="84"/>
      <c r="AP256" s="84"/>
      <c r="AQ256" s="84"/>
      <c r="AR256" s="84"/>
      <c r="AS256" s="84"/>
    </row>
    <row r="257" spans="1:45" ht="15">
      <c r="A257" s="72"/>
      <c r="B257" s="72"/>
      <c r="C257" s="84"/>
      <c r="D257" s="84"/>
      <c r="E257" s="84"/>
      <c r="F257" s="84"/>
      <c r="G257" s="84"/>
      <c r="H257" s="84"/>
      <c r="I257" s="84"/>
      <c r="J257" s="84"/>
      <c r="K257" s="84"/>
      <c r="L257" s="84"/>
      <c r="M257" s="84"/>
      <c r="N257" s="84"/>
      <c r="O257" s="84"/>
      <c r="P257" s="84"/>
      <c r="Q257" s="84"/>
      <c r="R257" s="84"/>
      <c r="S257" s="84"/>
      <c r="T257" s="84"/>
      <c r="U257" s="84"/>
      <c r="V257" s="84"/>
      <c r="W257" s="84"/>
      <c r="X257" s="84"/>
      <c r="Y257" s="84"/>
      <c r="Z257" s="84"/>
      <c r="AA257" s="84"/>
      <c r="AB257" s="84"/>
      <c r="AC257" s="84"/>
      <c r="AD257" s="84"/>
      <c r="AE257" s="84"/>
      <c r="AF257" s="84"/>
      <c r="AG257" s="84"/>
      <c r="AH257" s="84"/>
      <c r="AI257" s="84"/>
      <c r="AJ257" s="84"/>
      <c r="AK257" s="84"/>
      <c r="AL257" s="84"/>
      <c r="AM257" s="84"/>
      <c r="AN257" s="84"/>
      <c r="AO257" s="84"/>
      <c r="AP257" s="84"/>
      <c r="AQ257" s="84"/>
      <c r="AR257" s="84"/>
      <c r="AS257" s="84"/>
    </row>
    <row r="258" spans="1:45" ht="15">
      <c r="A258" s="72"/>
      <c r="B258" s="72"/>
      <c r="C258" s="84"/>
      <c r="D258" s="84"/>
      <c r="E258" s="84"/>
      <c r="F258" s="84"/>
      <c r="G258" s="84"/>
      <c r="H258" s="84"/>
      <c r="I258" s="84"/>
      <c r="J258" s="84"/>
      <c r="K258" s="84"/>
      <c r="L258" s="84"/>
      <c r="M258" s="84"/>
      <c r="N258" s="84"/>
      <c r="O258" s="84"/>
      <c r="P258" s="84"/>
      <c r="Q258" s="84"/>
      <c r="R258" s="84"/>
      <c r="S258" s="84"/>
      <c r="T258" s="84"/>
      <c r="U258" s="84"/>
      <c r="V258" s="84"/>
      <c r="W258" s="84"/>
      <c r="X258" s="84"/>
      <c r="Y258" s="84"/>
      <c r="Z258" s="84"/>
      <c r="AA258" s="84"/>
      <c r="AB258" s="84"/>
      <c r="AC258" s="84"/>
      <c r="AD258" s="84"/>
      <c r="AE258" s="84"/>
      <c r="AF258" s="84"/>
      <c r="AG258" s="84"/>
      <c r="AH258" s="84"/>
      <c r="AI258" s="84"/>
      <c r="AJ258" s="84"/>
      <c r="AK258" s="84"/>
      <c r="AL258" s="84"/>
      <c r="AM258" s="84"/>
      <c r="AN258" s="84"/>
      <c r="AO258" s="84"/>
      <c r="AP258" s="84"/>
      <c r="AQ258" s="84"/>
      <c r="AR258" s="84"/>
      <c r="AS258" s="84"/>
    </row>
    <row r="259" spans="1:45" ht="15">
      <c r="A259" s="72"/>
      <c r="B259" s="72"/>
      <c r="C259" s="84"/>
      <c r="D259" s="84"/>
      <c r="E259" s="84"/>
      <c r="F259" s="84"/>
      <c r="G259" s="84"/>
      <c r="H259" s="84"/>
      <c r="I259" s="84"/>
      <c r="J259" s="84"/>
      <c r="K259" s="84"/>
      <c r="L259" s="84"/>
      <c r="M259" s="84"/>
      <c r="N259" s="84"/>
      <c r="O259" s="84"/>
      <c r="P259" s="84"/>
      <c r="Q259" s="84"/>
      <c r="R259" s="84"/>
      <c r="S259" s="84"/>
      <c r="T259" s="84"/>
      <c r="U259" s="84"/>
      <c r="V259" s="84"/>
      <c r="W259" s="84"/>
      <c r="X259" s="84"/>
      <c r="Y259" s="84"/>
      <c r="Z259" s="84"/>
      <c r="AA259" s="84"/>
      <c r="AB259" s="84"/>
      <c r="AC259" s="84"/>
      <c r="AD259" s="84"/>
      <c r="AE259" s="84"/>
      <c r="AF259" s="84"/>
      <c r="AG259" s="84"/>
      <c r="AH259" s="84"/>
      <c r="AI259" s="84"/>
      <c r="AJ259" s="84"/>
      <c r="AK259" s="84"/>
      <c r="AL259" s="84"/>
      <c r="AM259" s="84"/>
      <c r="AN259" s="84"/>
      <c r="AO259" s="84"/>
      <c r="AP259" s="84"/>
      <c r="AQ259" s="84"/>
      <c r="AR259" s="84"/>
      <c r="AS259" s="84"/>
    </row>
    <row r="260" spans="1:45" ht="15">
      <c r="A260" s="72"/>
      <c r="B260" s="72"/>
      <c r="C260" s="84"/>
      <c r="D260" s="84"/>
      <c r="E260" s="84"/>
      <c r="F260" s="84"/>
      <c r="G260" s="84"/>
      <c r="H260" s="84"/>
      <c r="I260" s="84"/>
      <c r="J260" s="84"/>
      <c r="K260" s="84"/>
      <c r="L260" s="84"/>
      <c r="M260" s="84"/>
      <c r="N260" s="84"/>
      <c r="O260" s="84"/>
      <c r="P260" s="84"/>
      <c r="Q260" s="84"/>
      <c r="R260" s="84"/>
      <c r="S260" s="84"/>
      <c r="T260" s="84"/>
      <c r="U260" s="84"/>
      <c r="V260" s="84"/>
      <c r="W260" s="84"/>
      <c r="X260" s="84"/>
      <c r="Y260" s="84"/>
      <c r="Z260" s="84"/>
      <c r="AA260" s="84"/>
      <c r="AB260" s="84"/>
      <c r="AC260" s="84"/>
      <c r="AD260" s="84"/>
      <c r="AE260" s="84"/>
      <c r="AF260" s="84"/>
      <c r="AG260" s="84"/>
      <c r="AH260" s="84"/>
      <c r="AI260" s="84"/>
      <c r="AJ260" s="84"/>
      <c r="AK260" s="84"/>
      <c r="AL260" s="84"/>
      <c r="AM260" s="84"/>
      <c r="AN260" s="84"/>
      <c r="AO260" s="84"/>
      <c r="AP260" s="84"/>
      <c r="AQ260" s="84"/>
      <c r="AR260" s="84"/>
      <c r="AS260" s="84"/>
    </row>
    <row r="261" spans="1:45" ht="15">
      <c r="A261" s="72"/>
      <c r="B261" s="72"/>
      <c r="C261" s="84"/>
      <c r="D261" s="84"/>
      <c r="E261" s="84"/>
      <c r="F261" s="84"/>
      <c r="G261" s="84"/>
      <c r="H261" s="84"/>
      <c r="I261" s="84"/>
      <c r="J261" s="84"/>
      <c r="K261" s="84"/>
      <c r="L261" s="84"/>
      <c r="M261" s="84"/>
      <c r="N261" s="84"/>
      <c r="O261" s="84"/>
      <c r="P261" s="84"/>
      <c r="Q261" s="84"/>
      <c r="R261" s="84"/>
      <c r="S261" s="84"/>
      <c r="T261" s="84"/>
      <c r="U261" s="84"/>
      <c r="V261" s="84"/>
      <c r="W261" s="84"/>
      <c r="X261" s="84"/>
      <c r="Y261" s="84"/>
      <c r="Z261" s="84"/>
      <c r="AA261" s="84"/>
      <c r="AB261" s="84"/>
      <c r="AC261" s="84"/>
      <c r="AD261" s="84"/>
      <c r="AE261" s="84"/>
      <c r="AF261" s="84"/>
      <c r="AG261" s="84"/>
      <c r="AH261" s="84"/>
      <c r="AI261" s="84"/>
      <c r="AJ261" s="84"/>
      <c r="AK261" s="84"/>
      <c r="AL261" s="84"/>
      <c r="AM261" s="84"/>
      <c r="AN261" s="84"/>
      <c r="AO261" s="84"/>
      <c r="AP261" s="84"/>
      <c r="AQ261" s="84"/>
      <c r="AR261" s="84"/>
      <c r="AS261" s="84"/>
    </row>
    <row r="262" spans="1:45" ht="15">
      <c r="A262" s="72"/>
      <c r="B262" s="72"/>
      <c r="C262" s="84"/>
      <c r="D262" s="84"/>
      <c r="E262" s="84"/>
      <c r="F262" s="84"/>
      <c r="G262" s="84"/>
      <c r="H262" s="84"/>
      <c r="I262" s="84"/>
      <c r="J262" s="84"/>
      <c r="K262" s="84"/>
      <c r="L262" s="84"/>
      <c r="M262" s="84"/>
      <c r="N262" s="84"/>
      <c r="O262" s="84"/>
      <c r="P262" s="84"/>
      <c r="Q262" s="84"/>
      <c r="R262" s="84"/>
      <c r="S262" s="84"/>
      <c r="T262" s="84"/>
      <c r="U262" s="84"/>
      <c r="V262" s="84"/>
      <c r="W262" s="84"/>
      <c r="X262" s="84"/>
      <c r="Y262" s="84"/>
      <c r="Z262" s="84"/>
      <c r="AA262" s="84"/>
      <c r="AB262" s="84"/>
      <c r="AC262" s="84"/>
      <c r="AD262" s="84"/>
      <c r="AE262" s="84"/>
      <c r="AF262" s="84"/>
      <c r="AG262" s="84"/>
      <c r="AH262" s="84"/>
      <c r="AI262" s="84"/>
      <c r="AJ262" s="84"/>
      <c r="AK262" s="84"/>
      <c r="AL262" s="84"/>
      <c r="AM262" s="84"/>
      <c r="AN262" s="84"/>
      <c r="AO262" s="84"/>
      <c r="AP262" s="84"/>
      <c r="AQ262" s="84"/>
      <c r="AR262" s="84"/>
      <c r="AS262" s="84"/>
    </row>
    <row r="263" spans="1:45" ht="15">
      <c r="A263" s="72"/>
      <c r="B263" s="72"/>
      <c r="C263" s="84"/>
      <c r="D263" s="84"/>
      <c r="E263" s="84"/>
      <c r="F263" s="84"/>
      <c r="G263" s="84"/>
      <c r="H263" s="84"/>
      <c r="I263" s="84"/>
      <c r="J263" s="84"/>
      <c r="K263" s="84"/>
      <c r="L263" s="84"/>
      <c r="M263" s="84"/>
      <c r="N263" s="84"/>
      <c r="O263" s="84"/>
      <c r="P263" s="84"/>
      <c r="Q263" s="84"/>
      <c r="R263" s="84"/>
      <c r="S263" s="84"/>
      <c r="T263" s="84"/>
      <c r="U263" s="84"/>
      <c r="V263" s="84"/>
      <c r="W263" s="84"/>
      <c r="X263" s="84"/>
      <c r="Y263" s="84"/>
      <c r="Z263" s="84"/>
      <c r="AA263" s="84"/>
      <c r="AB263" s="84"/>
      <c r="AC263" s="84"/>
      <c r="AD263" s="84"/>
      <c r="AE263" s="84"/>
      <c r="AF263" s="84"/>
      <c r="AG263" s="84"/>
      <c r="AH263" s="84"/>
      <c r="AI263" s="84"/>
      <c r="AJ263" s="84"/>
      <c r="AK263" s="84"/>
      <c r="AL263" s="84"/>
      <c r="AM263" s="84"/>
      <c r="AN263" s="84"/>
      <c r="AO263" s="84"/>
      <c r="AP263" s="84"/>
      <c r="AQ263" s="84"/>
      <c r="AR263" s="84"/>
      <c r="AS263" s="84"/>
    </row>
    <row r="264" spans="1:45" ht="15">
      <c r="A264" s="72"/>
      <c r="B264" s="72"/>
      <c r="C264" s="84"/>
      <c r="D264" s="84"/>
      <c r="E264" s="84"/>
      <c r="F264" s="84"/>
      <c r="G264" s="84"/>
      <c r="H264" s="84"/>
      <c r="I264" s="84"/>
      <c r="J264" s="84"/>
      <c r="K264" s="84"/>
      <c r="L264" s="84"/>
      <c r="M264" s="84"/>
      <c r="N264" s="84"/>
      <c r="O264" s="84"/>
      <c r="P264" s="84"/>
      <c r="Q264" s="84"/>
      <c r="R264" s="84"/>
      <c r="S264" s="84"/>
      <c r="T264" s="84"/>
      <c r="U264" s="84"/>
      <c r="V264" s="84"/>
      <c r="W264" s="84"/>
      <c r="X264" s="84"/>
      <c r="Y264" s="84"/>
      <c r="Z264" s="84"/>
      <c r="AA264" s="84"/>
      <c r="AB264" s="84"/>
      <c r="AC264" s="84"/>
      <c r="AD264" s="84"/>
      <c r="AE264" s="84"/>
      <c r="AF264" s="84"/>
      <c r="AG264" s="84"/>
      <c r="AH264" s="84"/>
      <c r="AI264" s="84"/>
      <c r="AJ264" s="84"/>
      <c r="AK264" s="84"/>
      <c r="AL264" s="84"/>
      <c r="AM264" s="84"/>
      <c r="AN264" s="84"/>
      <c r="AO264" s="84"/>
      <c r="AP264" s="84"/>
      <c r="AQ264" s="84"/>
      <c r="AR264" s="84"/>
      <c r="AS264" s="84"/>
    </row>
    <row r="265" spans="1:45" ht="15">
      <c r="A265" s="72"/>
      <c r="B265" s="72"/>
      <c r="C265" s="84"/>
      <c r="D265" s="84"/>
      <c r="E265" s="84"/>
      <c r="F265" s="84"/>
      <c r="G265" s="84"/>
      <c r="H265" s="84"/>
      <c r="I265" s="84"/>
      <c r="J265" s="84"/>
      <c r="K265" s="84"/>
      <c r="L265" s="84"/>
      <c r="M265" s="84"/>
      <c r="N265" s="84"/>
      <c r="O265" s="84"/>
      <c r="P265" s="84"/>
      <c r="Q265" s="84"/>
      <c r="R265" s="84"/>
      <c r="S265" s="84"/>
      <c r="T265" s="84"/>
      <c r="U265" s="84"/>
      <c r="V265" s="84"/>
      <c r="W265" s="84"/>
      <c r="X265" s="84"/>
      <c r="Y265" s="84"/>
      <c r="Z265" s="84"/>
      <c r="AA265" s="84"/>
      <c r="AB265" s="84"/>
      <c r="AC265" s="84"/>
      <c r="AD265" s="84"/>
      <c r="AE265" s="84"/>
      <c r="AF265" s="84"/>
      <c r="AG265" s="84"/>
      <c r="AH265" s="84"/>
      <c r="AI265" s="84"/>
      <c r="AJ265" s="84"/>
      <c r="AK265" s="84"/>
      <c r="AL265" s="84"/>
      <c r="AM265" s="84"/>
      <c r="AN265" s="84"/>
      <c r="AO265" s="84"/>
      <c r="AP265" s="84"/>
      <c r="AQ265" s="84"/>
      <c r="AR265" s="84"/>
      <c r="AS265" s="84"/>
    </row>
    <row r="266" spans="1:45" ht="15">
      <c r="A266" s="72"/>
      <c r="B266" s="72"/>
      <c r="C266" s="84"/>
      <c r="D266" s="84"/>
      <c r="E266" s="84"/>
      <c r="F266" s="84"/>
      <c r="G266" s="84"/>
      <c r="H266" s="84"/>
      <c r="I266" s="84"/>
      <c r="J266" s="84"/>
      <c r="K266" s="84"/>
      <c r="L266" s="84"/>
      <c r="M266" s="84"/>
      <c r="N266" s="84"/>
      <c r="O266" s="84"/>
      <c r="P266" s="84"/>
      <c r="Q266" s="84"/>
      <c r="R266" s="84"/>
      <c r="S266" s="84"/>
      <c r="T266" s="84"/>
      <c r="U266" s="84"/>
      <c r="V266" s="84"/>
      <c r="W266" s="84"/>
      <c r="X266" s="84"/>
      <c r="Y266" s="84"/>
      <c r="Z266" s="84"/>
      <c r="AA266" s="84"/>
      <c r="AB266" s="84"/>
      <c r="AC266" s="84"/>
      <c r="AD266" s="84"/>
      <c r="AE266" s="84"/>
      <c r="AF266" s="84"/>
      <c r="AG266" s="84"/>
      <c r="AH266" s="84"/>
      <c r="AI266" s="84"/>
      <c r="AJ266" s="84"/>
      <c r="AK266" s="84"/>
      <c r="AL266" s="84"/>
      <c r="AM266" s="84"/>
      <c r="AN266" s="84"/>
      <c r="AO266" s="84"/>
      <c r="AP266" s="84"/>
      <c r="AQ266" s="84"/>
      <c r="AR266" s="84"/>
      <c r="AS266" s="84"/>
    </row>
    <row r="267" spans="1:45" ht="15">
      <c r="A267" s="72"/>
      <c r="B267" s="72"/>
      <c r="C267" s="84"/>
      <c r="D267" s="84"/>
      <c r="E267" s="84"/>
      <c r="F267" s="84"/>
      <c r="G267" s="84"/>
      <c r="H267" s="84"/>
      <c r="I267" s="84"/>
      <c r="J267" s="84"/>
      <c r="K267" s="84"/>
      <c r="L267" s="84"/>
      <c r="M267" s="84"/>
      <c r="N267" s="84"/>
      <c r="O267" s="84"/>
      <c r="P267" s="84"/>
      <c r="Q267" s="84"/>
      <c r="R267" s="84"/>
      <c r="S267" s="84"/>
      <c r="T267" s="84"/>
      <c r="U267" s="84"/>
      <c r="V267" s="84"/>
      <c r="W267" s="84"/>
      <c r="X267" s="84"/>
      <c r="Y267" s="84"/>
      <c r="Z267" s="84"/>
      <c r="AA267" s="84"/>
      <c r="AB267" s="84"/>
      <c r="AC267" s="84"/>
      <c r="AD267" s="84"/>
      <c r="AE267" s="84"/>
      <c r="AF267" s="84"/>
      <c r="AG267" s="84"/>
      <c r="AH267" s="84"/>
      <c r="AI267" s="84"/>
      <c r="AJ267" s="84"/>
      <c r="AK267" s="84"/>
      <c r="AL267" s="84"/>
      <c r="AM267" s="84"/>
      <c r="AN267" s="84"/>
      <c r="AO267" s="84"/>
      <c r="AP267" s="84"/>
      <c r="AQ267" s="84"/>
      <c r="AR267" s="84"/>
      <c r="AS267" s="84"/>
    </row>
    <row r="268" spans="1:45" ht="15">
      <c r="A268" s="72"/>
      <c r="B268" s="72"/>
      <c r="C268" s="84"/>
      <c r="D268" s="84"/>
      <c r="E268" s="84"/>
      <c r="F268" s="84"/>
      <c r="G268" s="84"/>
      <c r="H268" s="84"/>
      <c r="I268" s="84"/>
      <c r="J268" s="84"/>
      <c r="K268" s="84"/>
      <c r="L268" s="84"/>
      <c r="M268" s="84"/>
      <c r="N268" s="84"/>
      <c r="O268" s="84"/>
      <c r="P268" s="84"/>
      <c r="Q268" s="84"/>
      <c r="R268" s="84"/>
      <c r="S268" s="84"/>
      <c r="T268" s="84"/>
      <c r="U268" s="84"/>
      <c r="V268" s="84"/>
      <c r="W268" s="84"/>
      <c r="X268" s="84"/>
      <c r="Y268" s="84"/>
      <c r="Z268" s="84"/>
      <c r="AA268" s="84"/>
      <c r="AB268" s="84"/>
      <c r="AC268" s="84"/>
      <c r="AD268" s="84"/>
      <c r="AE268" s="84"/>
      <c r="AF268" s="84"/>
      <c r="AG268" s="84"/>
      <c r="AH268" s="84"/>
      <c r="AI268" s="84"/>
      <c r="AJ268" s="84"/>
      <c r="AK268" s="84"/>
      <c r="AL268" s="84"/>
      <c r="AM268" s="84"/>
      <c r="AN268" s="84"/>
      <c r="AO268" s="84"/>
      <c r="AP268" s="84"/>
      <c r="AQ268" s="84"/>
      <c r="AR268" s="84"/>
      <c r="AS268" s="84"/>
    </row>
    <row r="269" spans="1:45" ht="15">
      <c r="A269" s="72"/>
      <c r="B269" s="72"/>
      <c r="C269" s="84"/>
      <c r="D269" s="84"/>
      <c r="E269" s="84"/>
      <c r="F269" s="84"/>
      <c r="G269" s="84"/>
      <c r="H269" s="84"/>
      <c r="I269" s="84"/>
      <c r="J269" s="84"/>
      <c r="K269" s="84"/>
      <c r="L269" s="84"/>
      <c r="M269" s="84"/>
      <c r="N269" s="84"/>
      <c r="O269" s="84"/>
      <c r="P269" s="84"/>
      <c r="Q269" s="84"/>
      <c r="R269" s="84"/>
      <c r="S269" s="84"/>
      <c r="T269" s="84"/>
      <c r="U269" s="84"/>
      <c r="V269" s="84"/>
      <c r="W269" s="84"/>
      <c r="X269" s="84"/>
      <c r="Y269" s="84"/>
      <c r="Z269" s="84"/>
      <c r="AA269" s="84"/>
      <c r="AB269" s="84"/>
      <c r="AC269" s="84"/>
      <c r="AD269" s="84"/>
      <c r="AE269" s="84"/>
      <c r="AF269" s="84"/>
      <c r="AG269" s="84"/>
      <c r="AH269" s="84"/>
      <c r="AI269" s="84"/>
      <c r="AJ269" s="84"/>
      <c r="AK269" s="84"/>
      <c r="AL269" s="84"/>
      <c r="AM269" s="84"/>
      <c r="AN269" s="84"/>
      <c r="AO269" s="84"/>
      <c r="AP269" s="84"/>
      <c r="AQ269" s="84"/>
      <c r="AR269" s="84"/>
      <c r="AS269" s="84"/>
    </row>
    <row r="270" spans="1:45" ht="15">
      <c r="A270" s="72"/>
      <c r="B270" s="72"/>
      <c r="C270" s="84"/>
      <c r="D270" s="84"/>
      <c r="E270" s="84"/>
      <c r="F270" s="84"/>
      <c r="G270" s="84"/>
      <c r="H270" s="84"/>
      <c r="I270" s="84"/>
      <c r="J270" s="84"/>
      <c r="K270" s="84"/>
      <c r="L270" s="84"/>
      <c r="M270" s="84"/>
      <c r="N270" s="84"/>
      <c r="O270" s="84"/>
      <c r="P270" s="84"/>
      <c r="Q270" s="84"/>
      <c r="R270" s="84"/>
      <c r="S270" s="84"/>
      <c r="T270" s="84"/>
      <c r="U270" s="84"/>
      <c r="V270" s="84"/>
      <c r="W270" s="84"/>
      <c r="X270" s="84"/>
      <c r="Y270" s="84"/>
      <c r="Z270" s="84"/>
      <c r="AA270" s="84"/>
      <c r="AB270" s="84"/>
      <c r="AC270" s="84"/>
      <c r="AD270" s="84"/>
      <c r="AE270" s="84"/>
      <c r="AF270" s="84"/>
      <c r="AG270" s="84"/>
      <c r="AH270" s="84"/>
      <c r="AI270" s="84"/>
      <c r="AJ270" s="84"/>
      <c r="AK270" s="84"/>
      <c r="AL270" s="84"/>
      <c r="AM270" s="84"/>
      <c r="AN270" s="84"/>
      <c r="AO270" s="84"/>
      <c r="AP270" s="84"/>
      <c r="AQ270" s="84"/>
      <c r="AR270" s="84"/>
      <c r="AS270" s="84"/>
    </row>
    <row r="271" spans="1:45" ht="15">
      <c r="A271" s="72"/>
      <c r="B271" s="72"/>
      <c r="C271" s="84"/>
      <c r="D271" s="84"/>
      <c r="E271" s="84"/>
      <c r="F271" s="84"/>
      <c r="G271" s="84"/>
      <c r="H271" s="84"/>
      <c r="I271" s="84"/>
      <c r="J271" s="84"/>
      <c r="K271" s="84"/>
      <c r="L271" s="84"/>
      <c r="M271" s="84"/>
      <c r="N271" s="84"/>
      <c r="O271" s="84"/>
      <c r="P271" s="84"/>
      <c r="Q271" s="84"/>
      <c r="R271" s="84"/>
      <c r="S271" s="84"/>
      <c r="T271" s="84"/>
      <c r="U271" s="84"/>
      <c r="V271" s="84"/>
      <c r="W271" s="84"/>
      <c r="X271" s="84"/>
      <c r="Y271" s="84"/>
      <c r="Z271" s="84"/>
      <c r="AA271" s="84"/>
      <c r="AB271" s="84"/>
      <c r="AC271" s="84"/>
      <c r="AD271" s="84"/>
      <c r="AE271" s="84"/>
      <c r="AF271" s="84"/>
      <c r="AG271" s="84"/>
      <c r="AH271" s="84"/>
      <c r="AI271" s="84"/>
      <c r="AJ271" s="84"/>
      <c r="AK271" s="84"/>
      <c r="AL271" s="84"/>
      <c r="AM271" s="84"/>
      <c r="AN271" s="84"/>
      <c r="AO271" s="84"/>
      <c r="AP271" s="84"/>
      <c r="AQ271" s="84"/>
      <c r="AR271" s="84"/>
      <c r="AS271" s="84"/>
    </row>
    <row r="272" spans="1:45" ht="15">
      <c r="A272" s="72"/>
      <c r="B272" s="72"/>
      <c r="C272" s="84"/>
      <c r="D272" s="84"/>
      <c r="E272" s="84"/>
      <c r="F272" s="84"/>
      <c r="G272" s="84"/>
      <c r="H272" s="84"/>
      <c r="I272" s="84"/>
      <c r="J272" s="84"/>
      <c r="K272" s="84"/>
      <c r="L272" s="84"/>
      <c r="M272" s="84"/>
      <c r="N272" s="84"/>
      <c r="O272" s="84"/>
      <c r="P272" s="84"/>
      <c r="Q272" s="84"/>
      <c r="R272" s="84"/>
      <c r="S272" s="84"/>
      <c r="T272" s="84"/>
      <c r="U272" s="84"/>
      <c r="V272" s="84"/>
      <c r="W272" s="84"/>
      <c r="X272" s="84"/>
      <c r="Y272" s="84"/>
      <c r="Z272" s="84"/>
      <c r="AA272" s="84"/>
      <c r="AB272" s="84"/>
      <c r="AC272" s="84"/>
      <c r="AD272" s="84"/>
      <c r="AE272" s="84"/>
      <c r="AF272" s="84"/>
      <c r="AG272" s="84"/>
      <c r="AH272" s="84"/>
      <c r="AI272" s="84"/>
      <c r="AJ272" s="84"/>
      <c r="AK272" s="84"/>
      <c r="AL272" s="84"/>
      <c r="AM272" s="84"/>
      <c r="AN272" s="84"/>
      <c r="AO272" s="84"/>
      <c r="AP272" s="84"/>
      <c r="AQ272" s="84"/>
      <c r="AR272" s="84"/>
      <c r="AS272" s="84"/>
    </row>
    <row r="273" spans="1:45" ht="15">
      <c r="A273" s="72"/>
      <c r="B273" s="72"/>
      <c r="C273" s="72"/>
      <c r="D273" s="72"/>
      <c r="E273" s="72"/>
      <c r="F273" s="72"/>
      <c r="G273" s="72"/>
      <c r="H273" s="72"/>
      <c r="I273" s="72"/>
      <c r="J273" s="72"/>
      <c r="K273" s="72"/>
      <c r="L273" s="72"/>
      <c r="M273" s="72"/>
      <c r="N273" s="72"/>
      <c r="O273" s="72"/>
      <c r="P273" s="72"/>
      <c r="Q273" s="72"/>
      <c r="R273" s="72"/>
      <c r="S273" s="72"/>
      <c r="T273" s="72"/>
      <c r="U273" s="72"/>
      <c r="V273" s="72"/>
      <c r="W273" s="72"/>
      <c r="X273" s="72"/>
      <c r="Y273" s="72"/>
      <c r="Z273" s="72"/>
      <c r="AA273" s="72"/>
      <c r="AB273" s="72"/>
      <c r="AC273" s="72"/>
      <c r="AD273" s="72"/>
      <c r="AE273" s="72"/>
      <c r="AF273" s="72"/>
      <c r="AG273" s="72"/>
      <c r="AH273" s="72"/>
      <c r="AI273" s="72"/>
      <c r="AJ273" s="72"/>
      <c r="AK273" s="72"/>
      <c r="AL273" s="72"/>
      <c r="AM273" s="72"/>
      <c r="AN273" s="72"/>
      <c r="AO273" s="72"/>
      <c r="AP273" s="72"/>
      <c r="AQ273" s="72"/>
      <c r="AR273" s="72"/>
      <c r="AS273" s="72"/>
    </row>
    <row r="274" spans="1:45" ht="15">
      <c r="A274" s="72"/>
      <c r="B274" s="72"/>
      <c r="C274" s="72"/>
      <c r="D274" s="72"/>
      <c r="E274" s="72"/>
      <c r="F274" s="72"/>
      <c r="G274" s="72"/>
      <c r="H274" s="72"/>
      <c r="I274" s="72"/>
      <c r="J274" s="72"/>
      <c r="K274" s="72"/>
      <c r="L274" s="72"/>
      <c r="M274" s="72"/>
      <c r="N274" s="72"/>
      <c r="O274" s="72"/>
      <c r="P274" s="72"/>
      <c r="Q274" s="72"/>
      <c r="R274" s="72"/>
      <c r="S274" s="72"/>
      <c r="T274" s="72"/>
      <c r="U274" s="72"/>
      <c r="V274" s="72"/>
      <c r="W274" s="72"/>
      <c r="X274" s="72"/>
      <c r="Y274" s="72"/>
      <c r="Z274" s="72"/>
      <c r="AA274" s="72"/>
      <c r="AB274" s="72"/>
      <c r="AC274" s="72"/>
      <c r="AD274" s="72"/>
      <c r="AE274" s="72"/>
      <c r="AF274" s="72"/>
      <c r="AG274" s="72"/>
      <c r="AH274" s="72"/>
      <c r="AI274" s="72"/>
      <c r="AJ274" s="72"/>
      <c r="AK274" s="72"/>
      <c r="AL274" s="72"/>
      <c r="AM274" s="72"/>
      <c r="AN274" s="72"/>
      <c r="AO274" s="72"/>
      <c r="AP274" s="72"/>
      <c r="AQ274" s="72"/>
      <c r="AR274" s="72"/>
      <c r="AS274" s="72"/>
    </row>
    <row r="275" spans="1:45" ht="15">
      <c r="A275" s="72"/>
      <c r="B275" s="72"/>
      <c r="C275" s="72"/>
      <c r="D275" s="72"/>
      <c r="E275" s="72"/>
      <c r="F275" s="72"/>
      <c r="G275" s="72"/>
      <c r="H275" s="72"/>
      <c r="I275" s="72"/>
      <c r="J275" s="72"/>
      <c r="K275" s="72"/>
      <c r="L275" s="72"/>
      <c r="M275" s="72"/>
      <c r="N275" s="72"/>
      <c r="O275" s="72"/>
      <c r="P275" s="72"/>
      <c r="Q275" s="72"/>
      <c r="R275" s="72"/>
      <c r="S275" s="72"/>
      <c r="T275" s="72"/>
      <c r="U275" s="72"/>
      <c r="V275" s="72"/>
      <c r="W275" s="72"/>
      <c r="X275" s="72"/>
      <c r="Y275" s="72"/>
      <c r="Z275" s="72"/>
      <c r="AA275" s="72"/>
      <c r="AB275" s="72"/>
      <c r="AC275" s="72"/>
      <c r="AD275" s="72"/>
      <c r="AE275" s="72"/>
      <c r="AF275" s="72"/>
      <c r="AG275" s="72"/>
      <c r="AH275" s="72"/>
      <c r="AI275" s="72"/>
      <c r="AJ275" s="72"/>
      <c r="AK275" s="72"/>
      <c r="AL275" s="72"/>
      <c r="AM275" s="72"/>
      <c r="AN275" s="72"/>
      <c r="AO275" s="72"/>
      <c r="AP275" s="72"/>
      <c r="AQ275" s="72"/>
      <c r="AR275" s="72"/>
      <c r="AS275" s="72"/>
    </row>
    <row r="276" spans="1:45" ht="15">
      <c r="A276" s="72"/>
      <c r="B276" s="72"/>
      <c r="C276" s="72"/>
      <c r="D276" s="72"/>
      <c r="E276" s="72"/>
      <c r="F276" s="72"/>
      <c r="G276" s="72"/>
      <c r="H276" s="72"/>
      <c r="I276" s="72"/>
      <c r="J276" s="72"/>
      <c r="K276" s="72"/>
      <c r="L276" s="72"/>
      <c r="M276" s="72"/>
      <c r="N276" s="72"/>
      <c r="O276" s="72"/>
      <c r="P276" s="72"/>
      <c r="Q276" s="72"/>
      <c r="R276" s="72"/>
      <c r="S276" s="72"/>
      <c r="T276" s="72"/>
      <c r="U276" s="72"/>
      <c r="V276" s="72"/>
      <c r="W276" s="72"/>
      <c r="X276" s="72"/>
      <c r="Y276" s="72"/>
      <c r="Z276" s="72"/>
      <c r="AA276" s="72"/>
      <c r="AB276" s="72"/>
      <c r="AC276" s="72"/>
      <c r="AD276" s="72"/>
      <c r="AE276" s="72"/>
      <c r="AF276" s="72"/>
      <c r="AG276" s="72"/>
      <c r="AH276" s="72"/>
      <c r="AI276" s="72"/>
      <c r="AJ276" s="72"/>
      <c r="AK276" s="72"/>
      <c r="AL276" s="72"/>
      <c r="AM276" s="72"/>
      <c r="AN276" s="72"/>
      <c r="AO276" s="72"/>
      <c r="AP276" s="72"/>
      <c r="AQ276" s="72"/>
      <c r="AR276" s="72"/>
      <c r="AS276" s="72"/>
    </row>
    <row r="277" spans="1:45" ht="15">
      <c r="A277" s="72"/>
      <c r="B277" s="72"/>
      <c r="C277" s="72"/>
      <c r="D277" s="72"/>
      <c r="E277" s="72"/>
      <c r="F277" s="72"/>
      <c r="G277" s="72"/>
      <c r="H277" s="72"/>
      <c r="I277" s="72"/>
      <c r="J277" s="72"/>
      <c r="K277" s="72"/>
      <c r="L277" s="72"/>
      <c r="M277" s="72"/>
      <c r="N277" s="72"/>
      <c r="O277" s="72"/>
      <c r="P277" s="72"/>
      <c r="Q277" s="72"/>
      <c r="R277" s="72"/>
      <c r="S277" s="72"/>
      <c r="T277" s="72"/>
      <c r="U277" s="72"/>
      <c r="V277" s="72"/>
      <c r="W277" s="72"/>
      <c r="X277" s="72"/>
      <c r="Y277" s="72"/>
      <c r="Z277" s="72"/>
      <c r="AA277" s="72"/>
      <c r="AB277" s="72"/>
      <c r="AC277" s="72"/>
      <c r="AD277" s="72"/>
      <c r="AE277" s="72"/>
      <c r="AF277" s="72"/>
      <c r="AG277" s="72"/>
      <c r="AH277" s="72"/>
      <c r="AI277" s="72"/>
      <c r="AJ277" s="72"/>
      <c r="AK277" s="72"/>
      <c r="AL277" s="72"/>
      <c r="AM277" s="72"/>
      <c r="AN277" s="72"/>
      <c r="AO277" s="72"/>
      <c r="AP277" s="72"/>
      <c r="AQ277" s="72"/>
      <c r="AR277" s="72"/>
      <c r="AS277" s="72"/>
    </row>
    <row r="278" spans="1:45" ht="15">
      <c r="A278" s="72"/>
      <c r="B278" s="72"/>
      <c r="C278" s="72"/>
      <c r="D278" s="72"/>
      <c r="E278" s="72"/>
      <c r="F278" s="72"/>
      <c r="G278" s="72"/>
      <c r="H278" s="72"/>
      <c r="I278" s="72"/>
      <c r="J278" s="72"/>
      <c r="K278" s="72"/>
      <c r="L278" s="72"/>
      <c r="M278" s="72"/>
      <c r="N278" s="72"/>
      <c r="O278" s="72"/>
      <c r="P278" s="72"/>
      <c r="Q278" s="72"/>
      <c r="R278" s="72"/>
      <c r="S278" s="72"/>
      <c r="T278" s="72"/>
      <c r="U278" s="72"/>
      <c r="V278" s="72"/>
      <c r="W278" s="72"/>
      <c r="X278" s="72"/>
      <c r="Y278" s="72"/>
      <c r="Z278" s="72"/>
      <c r="AA278" s="72"/>
      <c r="AB278" s="72"/>
      <c r="AC278" s="72"/>
      <c r="AD278" s="72"/>
      <c r="AE278" s="72"/>
      <c r="AF278" s="72"/>
      <c r="AG278" s="72"/>
      <c r="AH278" s="72"/>
      <c r="AI278" s="72"/>
      <c r="AJ278" s="72"/>
      <c r="AK278" s="72"/>
      <c r="AL278" s="72"/>
      <c r="AM278" s="72"/>
      <c r="AN278" s="72"/>
      <c r="AO278" s="72"/>
      <c r="AP278" s="72"/>
      <c r="AQ278" s="72"/>
      <c r="AR278" s="72"/>
      <c r="AS278" s="72"/>
    </row>
    <row r="279" spans="1:45" ht="15">
      <c r="A279" s="72"/>
      <c r="B279" s="72"/>
      <c r="C279" s="72"/>
      <c r="D279" s="72"/>
      <c r="E279" s="72"/>
      <c r="F279" s="72"/>
      <c r="G279" s="72"/>
      <c r="H279" s="72"/>
      <c r="I279" s="72"/>
      <c r="J279" s="72"/>
      <c r="K279" s="72"/>
      <c r="L279" s="72"/>
      <c r="M279" s="72"/>
      <c r="N279" s="72"/>
      <c r="O279" s="72"/>
      <c r="P279" s="72"/>
      <c r="Q279" s="72"/>
      <c r="R279" s="72"/>
      <c r="S279" s="72"/>
      <c r="T279" s="72"/>
      <c r="U279" s="72"/>
      <c r="V279" s="72"/>
      <c r="W279" s="72"/>
      <c r="X279" s="72"/>
      <c r="Y279" s="72"/>
      <c r="Z279" s="72"/>
      <c r="AA279" s="72"/>
      <c r="AB279" s="72"/>
      <c r="AC279" s="72"/>
      <c r="AD279" s="72"/>
      <c r="AE279" s="72"/>
      <c r="AF279" s="72"/>
      <c r="AG279" s="72"/>
      <c r="AH279" s="72"/>
      <c r="AI279" s="72"/>
      <c r="AJ279" s="72"/>
      <c r="AK279" s="72"/>
      <c r="AL279" s="72"/>
      <c r="AM279" s="72"/>
      <c r="AN279" s="72"/>
      <c r="AO279" s="72"/>
      <c r="AP279" s="72"/>
      <c r="AQ279" s="72"/>
      <c r="AR279" s="72"/>
      <c r="AS279" s="72"/>
    </row>
    <row r="280" spans="1:45" ht="15">
      <c r="A280" s="72"/>
      <c r="B280" s="72"/>
      <c r="C280" s="72"/>
      <c r="D280" s="72"/>
      <c r="E280" s="72"/>
      <c r="F280" s="72"/>
      <c r="G280" s="72"/>
      <c r="H280" s="72"/>
      <c r="I280" s="72"/>
      <c r="J280" s="72"/>
      <c r="K280" s="72"/>
      <c r="L280" s="72"/>
      <c r="M280" s="72"/>
      <c r="N280" s="72"/>
      <c r="O280" s="72"/>
      <c r="P280" s="72"/>
      <c r="Q280" s="72"/>
      <c r="R280" s="72"/>
      <c r="S280" s="72"/>
      <c r="T280" s="72"/>
      <c r="U280" s="72"/>
      <c r="V280" s="72"/>
      <c r="W280" s="72"/>
      <c r="X280" s="72"/>
      <c r="Y280" s="72"/>
      <c r="Z280" s="72"/>
      <c r="AA280" s="72"/>
      <c r="AB280" s="72"/>
      <c r="AC280" s="72"/>
      <c r="AD280" s="72"/>
      <c r="AE280" s="72"/>
      <c r="AF280" s="72"/>
      <c r="AG280" s="72"/>
      <c r="AH280" s="72"/>
      <c r="AI280" s="72"/>
      <c r="AJ280" s="72"/>
      <c r="AK280" s="72"/>
      <c r="AL280" s="72"/>
      <c r="AM280" s="72"/>
      <c r="AN280" s="72"/>
      <c r="AO280" s="72"/>
      <c r="AP280" s="72"/>
      <c r="AQ280" s="72"/>
      <c r="AR280" s="72"/>
      <c r="AS280" s="72"/>
    </row>
    <row r="281" spans="1:45" ht="15">
      <c r="A281" s="72"/>
      <c r="B281" s="72"/>
      <c r="C281" s="72"/>
      <c r="D281" s="72"/>
      <c r="E281" s="72"/>
      <c r="F281" s="72"/>
      <c r="G281" s="72"/>
      <c r="H281" s="72"/>
      <c r="I281" s="72"/>
      <c r="J281" s="72"/>
      <c r="K281" s="72"/>
      <c r="L281" s="72"/>
      <c r="M281" s="72"/>
      <c r="N281" s="72"/>
      <c r="O281" s="72"/>
      <c r="P281" s="72"/>
      <c r="Q281" s="72"/>
      <c r="R281" s="72"/>
      <c r="S281" s="72"/>
      <c r="T281" s="72"/>
      <c r="U281" s="72"/>
      <c r="V281" s="72"/>
      <c r="W281" s="72"/>
      <c r="X281" s="72"/>
      <c r="Y281" s="72"/>
      <c r="Z281" s="72"/>
      <c r="AA281" s="72"/>
      <c r="AB281" s="72"/>
      <c r="AC281" s="72"/>
      <c r="AD281" s="72"/>
      <c r="AE281" s="72"/>
      <c r="AF281" s="72"/>
      <c r="AG281" s="72"/>
      <c r="AH281" s="72"/>
      <c r="AI281" s="72"/>
      <c r="AJ281" s="72"/>
      <c r="AK281" s="72"/>
      <c r="AL281" s="72"/>
      <c r="AM281" s="72"/>
      <c r="AN281" s="72"/>
      <c r="AO281" s="72"/>
      <c r="AP281" s="72"/>
      <c r="AQ281" s="72"/>
      <c r="AR281" s="72"/>
      <c r="AS281" s="72"/>
    </row>
    <row r="282" spans="1:45" ht="15">
      <c r="A282" s="72"/>
      <c r="B282" s="72"/>
      <c r="C282" s="72"/>
      <c r="D282" s="72"/>
      <c r="E282" s="72"/>
      <c r="F282" s="72"/>
      <c r="G282" s="72"/>
      <c r="H282" s="72"/>
      <c r="I282" s="72"/>
      <c r="J282" s="72"/>
      <c r="K282" s="72"/>
      <c r="L282" s="72"/>
      <c r="M282" s="72"/>
      <c r="N282" s="72"/>
      <c r="O282" s="72"/>
      <c r="P282" s="72"/>
      <c r="Q282" s="72"/>
      <c r="R282" s="72"/>
      <c r="S282" s="72"/>
      <c r="T282" s="72"/>
      <c r="U282" s="72"/>
      <c r="V282" s="72"/>
      <c r="W282" s="72"/>
      <c r="X282" s="72"/>
      <c r="Y282" s="72"/>
      <c r="Z282" s="72"/>
      <c r="AA282" s="72"/>
      <c r="AB282" s="72"/>
      <c r="AC282" s="72"/>
      <c r="AD282" s="72"/>
      <c r="AE282" s="72"/>
      <c r="AF282" s="72"/>
      <c r="AG282" s="72"/>
      <c r="AH282" s="72"/>
      <c r="AI282" s="72"/>
      <c r="AJ282" s="72"/>
      <c r="AK282" s="72"/>
      <c r="AL282" s="72"/>
      <c r="AM282" s="72"/>
      <c r="AN282" s="72"/>
      <c r="AO282" s="72"/>
      <c r="AP282" s="72"/>
      <c r="AQ282" s="72"/>
      <c r="AR282" s="72"/>
      <c r="AS282" s="72"/>
    </row>
    <row r="283" spans="1:45" ht="15">
      <c r="A283" s="72"/>
      <c r="B283" s="72"/>
      <c r="C283" s="72"/>
      <c r="D283" s="72"/>
      <c r="E283" s="72"/>
      <c r="F283" s="72"/>
      <c r="G283" s="72"/>
      <c r="H283" s="72"/>
      <c r="I283" s="72"/>
      <c r="J283" s="72"/>
      <c r="K283" s="72"/>
      <c r="L283" s="72"/>
      <c r="M283" s="72"/>
      <c r="N283" s="72"/>
      <c r="O283" s="72"/>
      <c r="P283" s="72"/>
      <c r="Q283" s="72"/>
      <c r="R283" s="72"/>
      <c r="S283" s="72"/>
      <c r="T283" s="72"/>
      <c r="U283" s="72"/>
      <c r="V283" s="72"/>
      <c r="W283" s="72"/>
      <c r="X283" s="72"/>
      <c r="Y283" s="72"/>
      <c r="Z283" s="72"/>
      <c r="AA283" s="72"/>
      <c r="AB283" s="72"/>
      <c r="AC283" s="72"/>
      <c r="AD283" s="72"/>
      <c r="AE283" s="72"/>
      <c r="AF283" s="72"/>
      <c r="AG283" s="72"/>
      <c r="AH283" s="72"/>
      <c r="AI283" s="72"/>
      <c r="AJ283" s="72"/>
      <c r="AK283" s="72"/>
      <c r="AL283" s="72"/>
      <c r="AM283" s="72"/>
      <c r="AN283" s="72"/>
      <c r="AO283" s="72"/>
      <c r="AP283" s="72"/>
      <c r="AQ283" s="72"/>
      <c r="AR283" s="72"/>
      <c r="AS283" s="72"/>
    </row>
    <row r="284" spans="1:45" ht="15">
      <c r="A284" s="72"/>
      <c r="B284" s="72"/>
      <c r="C284" s="72"/>
      <c r="D284" s="72"/>
      <c r="E284" s="72"/>
      <c r="F284" s="72"/>
      <c r="G284" s="72"/>
      <c r="H284" s="72"/>
      <c r="I284" s="72"/>
      <c r="J284" s="72"/>
      <c r="K284" s="72"/>
      <c r="L284" s="72"/>
      <c r="M284" s="72"/>
      <c r="N284" s="72"/>
      <c r="O284" s="72"/>
      <c r="P284" s="72"/>
      <c r="Q284" s="72"/>
      <c r="R284" s="72"/>
      <c r="S284" s="72"/>
      <c r="T284" s="72"/>
      <c r="U284" s="72"/>
      <c r="V284" s="72"/>
      <c r="W284" s="72"/>
      <c r="X284" s="72"/>
      <c r="Y284" s="72"/>
      <c r="Z284" s="72"/>
      <c r="AA284" s="72"/>
      <c r="AB284" s="72"/>
      <c r="AC284" s="72"/>
      <c r="AD284" s="72"/>
      <c r="AE284" s="72"/>
      <c r="AF284" s="72"/>
      <c r="AG284" s="72"/>
      <c r="AH284" s="72"/>
      <c r="AI284" s="72"/>
      <c r="AJ284" s="72"/>
      <c r="AK284" s="72"/>
      <c r="AL284" s="72"/>
      <c r="AM284" s="72"/>
      <c r="AN284" s="72"/>
      <c r="AO284" s="72"/>
      <c r="AP284" s="72"/>
      <c r="AQ284" s="72"/>
      <c r="AR284" s="72"/>
      <c r="AS284" s="72"/>
    </row>
    <row r="285" spans="1:45" ht="15">
      <c r="A285" s="72"/>
      <c r="B285" s="72"/>
      <c r="C285" s="72"/>
      <c r="D285" s="72"/>
      <c r="E285" s="72"/>
      <c r="F285" s="72"/>
      <c r="G285" s="72"/>
      <c r="H285" s="72"/>
      <c r="I285" s="72"/>
      <c r="J285" s="72"/>
      <c r="K285" s="72"/>
      <c r="L285" s="72"/>
      <c r="M285" s="72"/>
      <c r="N285" s="72"/>
      <c r="O285" s="72"/>
      <c r="P285" s="72"/>
      <c r="Q285" s="72"/>
      <c r="R285" s="72"/>
      <c r="S285" s="72"/>
      <c r="T285" s="72"/>
      <c r="U285" s="72"/>
      <c r="V285" s="72"/>
      <c r="W285" s="72"/>
      <c r="X285" s="72"/>
      <c r="Y285" s="72"/>
      <c r="Z285" s="72"/>
      <c r="AA285" s="72"/>
      <c r="AB285" s="72"/>
      <c r="AC285" s="72"/>
      <c r="AD285" s="72"/>
      <c r="AE285" s="72"/>
      <c r="AF285" s="72"/>
      <c r="AG285" s="72"/>
      <c r="AH285" s="72"/>
      <c r="AI285" s="72"/>
      <c r="AJ285" s="72"/>
      <c r="AK285" s="72"/>
      <c r="AL285" s="72"/>
      <c r="AM285" s="72"/>
      <c r="AN285" s="72"/>
      <c r="AO285" s="72"/>
      <c r="AP285" s="72"/>
      <c r="AQ285" s="72"/>
      <c r="AR285" s="72"/>
      <c r="AS285" s="72"/>
    </row>
  </sheetData>
  <sheetProtection/>
  <mergeCells count="44">
    <mergeCell ref="A4:AS4"/>
    <mergeCell ref="A5:AS5"/>
    <mergeCell ref="A7:AS7"/>
    <mergeCell ref="AJ8:AJ9"/>
    <mergeCell ref="AM8:AM9"/>
    <mergeCell ref="W8:W9"/>
    <mergeCell ref="Y8:Y9"/>
    <mergeCell ref="AC8:AC9"/>
    <mergeCell ref="AA8:AA9"/>
    <mergeCell ref="AE8:AE9"/>
    <mergeCell ref="AF8:AF9"/>
    <mergeCell ref="AO8:AO9"/>
    <mergeCell ref="AQ8:AQ9"/>
    <mergeCell ref="AH8:AH9"/>
    <mergeCell ref="AG8:AG9"/>
    <mergeCell ref="AI8:AI9"/>
    <mergeCell ref="AL8:AL9"/>
    <mergeCell ref="B8:B9"/>
    <mergeCell ref="J8:J9"/>
    <mergeCell ref="H8:H9"/>
    <mergeCell ref="Z8:Z9"/>
    <mergeCell ref="M8:M9"/>
    <mergeCell ref="N8:N9"/>
    <mergeCell ref="P8:P9"/>
    <mergeCell ref="Q8:Q9"/>
    <mergeCell ref="F8:F9"/>
    <mergeCell ref="I8:I9"/>
    <mergeCell ref="G8:G9"/>
    <mergeCell ref="K8:K9"/>
    <mergeCell ref="T8:T9"/>
    <mergeCell ref="S8:S9"/>
    <mergeCell ref="R8:R9"/>
    <mergeCell ref="L8:L9"/>
    <mergeCell ref="O8:O9"/>
    <mergeCell ref="AS8:AS9"/>
    <mergeCell ref="U8:U9"/>
    <mergeCell ref="X8:X9"/>
    <mergeCell ref="AK8:AK9"/>
    <mergeCell ref="AD8:AD9"/>
    <mergeCell ref="AB8:AB9"/>
    <mergeCell ref="AR8:AR9"/>
    <mergeCell ref="AP8:AP9"/>
    <mergeCell ref="V8:V9"/>
    <mergeCell ref="AN8:AN9"/>
  </mergeCells>
  <printOptions/>
  <pageMargins left="0.5905511811023623" right="0.15748031496062992" top="0.11811023622047245" bottom="0.1968503937007874" header="0.11811023622047245" footer="0"/>
  <pageSetup horizontalDpi="600" verticalDpi="600" orientation="landscape" paperSize="14" scale="60" r:id="rId2"/>
  <drawing r:id="rId1"/>
</worksheet>
</file>

<file path=xl/worksheets/sheet8.xml><?xml version="1.0" encoding="utf-8"?>
<worksheet xmlns="http://schemas.openxmlformats.org/spreadsheetml/2006/main" xmlns:r="http://schemas.openxmlformats.org/officeDocument/2006/relationships">
  <sheetPr>
    <tabColor indexed="14"/>
  </sheetPr>
  <dimension ref="A1:O170"/>
  <sheetViews>
    <sheetView zoomScalePageLayoutView="0" workbookViewId="0" topLeftCell="A1">
      <pane xSplit="2" ySplit="7" topLeftCell="K41" activePane="bottomRight" state="frozen"/>
      <selection pane="topLeft" activeCell="C10" sqref="C10"/>
      <selection pane="topRight" activeCell="C10" sqref="C10"/>
      <selection pane="bottomLeft" activeCell="C10" sqref="C10"/>
      <selection pane="bottomRight" activeCell="C10" sqref="C10"/>
    </sheetView>
  </sheetViews>
  <sheetFormatPr defaultColWidth="9.140625" defaultRowHeight="12.75"/>
  <cols>
    <col min="1" max="1" width="5.28125" style="93" customWidth="1"/>
    <col min="2" max="2" width="55.28125" style="93" bestFit="1" customWidth="1"/>
    <col min="3" max="3" width="10.57421875" style="10" customWidth="1"/>
    <col min="4" max="4" width="11.57421875" style="10" customWidth="1"/>
    <col min="5" max="6" width="11.7109375" style="10" customWidth="1"/>
    <col min="7" max="7" width="11.8515625" style="10" customWidth="1"/>
    <col min="8" max="8" width="11.57421875" style="10" customWidth="1"/>
    <col min="9" max="9" width="13.421875" style="10" customWidth="1"/>
    <col min="10" max="14" width="11.57421875" style="10" customWidth="1"/>
    <col min="15" max="15" width="13.28125" style="10" bestFit="1" customWidth="1"/>
    <col min="16" max="16384" width="9.140625" style="10" customWidth="1"/>
  </cols>
  <sheetData>
    <row r="1" spans="1:15" ht="14.25">
      <c r="A1" s="290" t="s">
        <v>51</v>
      </c>
      <c r="B1" s="290"/>
      <c r="C1" s="290"/>
      <c r="D1" s="290"/>
      <c r="E1" s="290"/>
      <c r="F1" s="290"/>
      <c r="G1" s="290"/>
      <c r="H1" s="290"/>
      <c r="I1" s="290"/>
      <c r="J1" s="290"/>
      <c r="K1" s="290"/>
      <c r="L1" s="290"/>
      <c r="M1" s="290"/>
      <c r="N1" s="290"/>
      <c r="O1" s="290"/>
    </row>
    <row r="2" spans="1:15" ht="12.75">
      <c r="A2" s="289" t="s">
        <v>1</v>
      </c>
      <c r="B2" s="289"/>
      <c r="C2" s="289"/>
      <c r="D2" s="289"/>
      <c r="E2" s="289"/>
      <c r="F2" s="289"/>
      <c r="G2" s="289"/>
      <c r="H2" s="289"/>
      <c r="I2" s="289"/>
      <c r="J2" s="289"/>
      <c r="K2" s="289"/>
      <c r="L2" s="289"/>
      <c r="M2" s="289"/>
      <c r="N2" s="289"/>
      <c r="O2" s="289"/>
    </row>
    <row r="3" spans="1:15" ht="12.75">
      <c r="A3" s="289" t="s">
        <v>51</v>
      </c>
      <c r="B3" s="289"/>
      <c r="C3" s="289"/>
      <c r="D3" s="289"/>
      <c r="E3" s="289"/>
      <c r="F3" s="289"/>
      <c r="G3" s="289"/>
      <c r="H3" s="289"/>
      <c r="I3" s="289"/>
      <c r="J3" s="289"/>
      <c r="K3" s="289"/>
      <c r="L3" s="289"/>
      <c r="M3" s="289"/>
      <c r="N3" s="289"/>
      <c r="O3" s="289"/>
    </row>
    <row r="4" spans="1:15" ht="12.75">
      <c r="A4" s="289" t="s">
        <v>310</v>
      </c>
      <c r="B4" s="289"/>
      <c r="C4" s="289"/>
      <c r="D4" s="289"/>
      <c r="E4" s="289"/>
      <c r="F4" s="289"/>
      <c r="G4" s="289"/>
      <c r="H4" s="289"/>
      <c r="I4" s="289"/>
      <c r="J4" s="289"/>
      <c r="K4" s="289"/>
      <c r="L4" s="289"/>
      <c r="M4" s="289"/>
      <c r="N4" s="289"/>
      <c r="O4" s="289"/>
    </row>
    <row r="5" spans="1:15" ht="12.75">
      <c r="A5" s="289" t="s">
        <v>21</v>
      </c>
      <c r="B5" s="289"/>
      <c r="C5" s="289"/>
      <c r="D5" s="289"/>
      <c r="E5" s="289"/>
      <c r="F5" s="289"/>
      <c r="G5" s="289"/>
      <c r="H5" s="289"/>
      <c r="I5" s="289"/>
      <c r="J5" s="289"/>
      <c r="K5" s="289"/>
      <c r="L5" s="289"/>
      <c r="M5" s="289"/>
      <c r="N5" s="289"/>
      <c r="O5" s="289"/>
    </row>
    <row r="6" spans="1:15" ht="18" customHeight="1">
      <c r="A6" s="104"/>
      <c r="B6" s="85"/>
      <c r="C6" s="45"/>
      <c r="D6" s="45"/>
      <c r="E6" s="45"/>
      <c r="F6" s="45"/>
      <c r="G6" s="45"/>
      <c r="H6" s="45"/>
      <c r="I6" s="45"/>
      <c r="J6" s="45"/>
      <c r="K6" s="45"/>
      <c r="L6" s="45"/>
      <c r="M6" s="45"/>
      <c r="N6" s="45"/>
      <c r="O6" s="45"/>
    </row>
    <row r="7" spans="2:15" ht="18" customHeight="1">
      <c r="B7" s="86" t="s">
        <v>24</v>
      </c>
      <c r="C7" s="49" t="s">
        <v>269</v>
      </c>
      <c r="D7" s="49" t="s">
        <v>270</v>
      </c>
      <c r="E7" s="49" t="s">
        <v>271</v>
      </c>
      <c r="F7" s="49" t="s">
        <v>272</v>
      </c>
      <c r="G7" s="49" t="s">
        <v>273</v>
      </c>
      <c r="H7" s="49" t="s">
        <v>274</v>
      </c>
      <c r="I7" s="49" t="s">
        <v>275</v>
      </c>
      <c r="J7" s="49" t="s">
        <v>212</v>
      </c>
      <c r="K7" s="49" t="s">
        <v>262</v>
      </c>
      <c r="L7" s="49" t="s">
        <v>276</v>
      </c>
      <c r="M7" s="49" t="s">
        <v>277</v>
      </c>
      <c r="N7" s="49" t="s">
        <v>278</v>
      </c>
      <c r="O7" s="49" t="s">
        <v>305</v>
      </c>
    </row>
    <row r="8" spans="1:15" ht="14.25" hidden="1">
      <c r="A8" s="101">
        <v>11.1</v>
      </c>
      <c r="B8" s="87" t="s">
        <v>52</v>
      </c>
      <c r="C8" s="8">
        <f>SUM(C9:C12)</f>
        <v>0</v>
      </c>
      <c r="D8" s="8">
        <f aca="true" t="shared" si="0" ref="D8:N8">SUM(D9:D12)</f>
        <v>0</v>
      </c>
      <c r="E8" s="8">
        <f t="shared" si="0"/>
        <v>0</v>
      </c>
      <c r="F8" s="8">
        <f t="shared" si="0"/>
        <v>0</v>
      </c>
      <c r="G8" s="8">
        <f t="shared" si="0"/>
        <v>0</v>
      </c>
      <c r="H8" s="8">
        <f t="shared" si="0"/>
        <v>0</v>
      </c>
      <c r="I8" s="8">
        <f t="shared" si="0"/>
        <v>0</v>
      </c>
      <c r="J8" s="8">
        <f t="shared" si="0"/>
        <v>0</v>
      </c>
      <c r="K8" s="8">
        <f t="shared" si="0"/>
        <v>0</v>
      </c>
      <c r="L8" s="8">
        <f t="shared" si="0"/>
        <v>0</v>
      </c>
      <c r="M8" s="8">
        <f t="shared" si="0"/>
        <v>0</v>
      </c>
      <c r="N8" s="8">
        <f t="shared" si="0"/>
        <v>0</v>
      </c>
      <c r="O8" s="9">
        <f>SUM(C8:N8)</f>
        <v>0</v>
      </c>
    </row>
    <row r="9" spans="1:15" ht="18" customHeight="1" hidden="1">
      <c r="A9" s="95" t="s">
        <v>53</v>
      </c>
      <c r="B9" s="88" t="s">
        <v>54</v>
      </c>
      <c r="C9" s="50"/>
      <c r="D9" s="50"/>
      <c r="E9" s="50"/>
      <c r="F9" s="50"/>
      <c r="G9" s="50"/>
      <c r="H9" s="50"/>
      <c r="I9" s="50"/>
      <c r="J9" s="50"/>
      <c r="K9" s="50"/>
      <c r="L9" s="50"/>
      <c r="M9" s="50"/>
      <c r="N9" s="50"/>
      <c r="O9" s="9"/>
    </row>
    <row r="10" spans="1:15" ht="18" customHeight="1" hidden="1">
      <c r="A10" s="95" t="s">
        <v>55</v>
      </c>
      <c r="B10" s="88" t="s">
        <v>56</v>
      </c>
      <c r="C10" s="50"/>
      <c r="D10" s="50"/>
      <c r="E10" s="50"/>
      <c r="F10" s="50"/>
      <c r="G10" s="50"/>
      <c r="H10" s="50"/>
      <c r="I10" s="50"/>
      <c r="J10" s="50"/>
      <c r="K10" s="50"/>
      <c r="L10" s="50"/>
      <c r="M10" s="50"/>
      <c r="N10" s="50"/>
      <c r="O10" s="9"/>
    </row>
    <row r="11" spans="1:15" ht="18" customHeight="1" hidden="1">
      <c r="A11" s="95" t="s">
        <v>57</v>
      </c>
      <c r="B11" s="88" t="s">
        <v>58</v>
      </c>
      <c r="C11" s="50"/>
      <c r="D11" s="50"/>
      <c r="E11" s="50"/>
      <c r="F11" s="50"/>
      <c r="G11" s="50"/>
      <c r="H11" s="50"/>
      <c r="I11" s="50"/>
      <c r="J11" s="50"/>
      <c r="K11" s="50"/>
      <c r="L11" s="50"/>
      <c r="M11" s="50"/>
      <c r="N11" s="50"/>
      <c r="O11" s="9"/>
    </row>
    <row r="12" spans="1:15" ht="18" customHeight="1" hidden="1">
      <c r="A12" s="95" t="s">
        <v>59</v>
      </c>
      <c r="B12" s="88" t="s">
        <v>60</v>
      </c>
      <c r="C12" s="50"/>
      <c r="D12" s="50"/>
      <c r="E12" s="50"/>
      <c r="F12" s="50"/>
      <c r="G12" s="50"/>
      <c r="H12" s="50"/>
      <c r="I12" s="50"/>
      <c r="J12" s="50"/>
      <c r="K12" s="50"/>
      <c r="L12" s="50"/>
      <c r="M12" s="50"/>
      <c r="N12" s="50"/>
      <c r="O12" s="9"/>
    </row>
    <row r="13" spans="1:15" ht="18" customHeight="1" hidden="1">
      <c r="A13" s="101" t="s">
        <v>61</v>
      </c>
      <c r="B13" s="89" t="s">
        <v>62</v>
      </c>
      <c r="C13" s="51">
        <f>SUM(C14:C17)</f>
        <v>10315</v>
      </c>
      <c r="D13" s="51">
        <f aca="true" t="shared" si="1" ref="D13:N13">SUM(D14:D17)</f>
        <v>4200.04</v>
      </c>
      <c r="E13" s="51">
        <f t="shared" si="1"/>
        <v>3210.77</v>
      </c>
      <c r="F13" s="51">
        <f t="shared" si="1"/>
        <v>1700</v>
      </c>
      <c r="G13" s="51">
        <f t="shared" si="1"/>
        <v>7491.89</v>
      </c>
      <c r="H13" s="51">
        <f t="shared" si="1"/>
        <v>27566.69</v>
      </c>
      <c r="I13" s="51">
        <f t="shared" si="1"/>
        <v>55775.12</v>
      </c>
      <c r="J13" s="51">
        <f t="shared" si="1"/>
        <v>1289.9</v>
      </c>
      <c r="K13" s="51">
        <f t="shared" si="1"/>
        <v>33718.25</v>
      </c>
      <c r="L13" s="51">
        <f t="shared" si="1"/>
        <v>0</v>
      </c>
      <c r="M13" s="51">
        <f t="shared" si="1"/>
        <v>0</v>
      </c>
      <c r="N13" s="51">
        <f t="shared" si="1"/>
        <v>0</v>
      </c>
      <c r="O13" s="9">
        <f>SUM(C13:N13)</f>
        <v>145267.66</v>
      </c>
    </row>
    <row r="14" spans="1:15" ht="18" customHeight="1" hidden="1">
      <c r="A14" s="95" t="s">
        <v>126</v>
      </c>
      <c r="B14" s="88" t="s">
        <v>58</v>
      </c>
      <c r="C14" s="50"/>
      <c r="D14" s="50">
        <v>1000</v>
      </c>
      <c r="E14" s="50">
        <v>3210.77</v>
      </c>
      <c r="F14" s="50">
        <v>1700</v>
      </c>
      <c r="G14" s="50"/>
      <c r="H14" s="50">
        <v>1000</v>
      </c>
      <c r="I14" s="50">
        <v>300</v>
      </c>
      <c r="J14" s="50">
        <v>200</v>
      </c>
      <c r="K14" s="50">
        <v>350</v>
      </c>
      <c r="L14" s="50"/>
      <c r="M14" s="50"/>
      <c r="N14" s="50"/>
      <c r="O14" s="9"/>
    </row>
    <row r="15" spans="1:15" ht="18" customHeight="1" hidden="1">
      <c r="A15" s="95" t="s">
        <v>127</v>
      </c>
      <c r="B15" s="88" t="s">
        <v>23</v>
      </c>
      <c r="C15" s="50"/>
      <c r="D15" s="50">
        <v>2000</v>
      </c>
      <c r="E15" s="50"/>
      <c r="F15" s="50"/>
      <c r="G15" s="50"/>
      <c r="H15" s="50">
        <v>600</v>
      </c>
      <c r="I15" s="50">
        <v>750</v>
      </c>
      <c r="J15" s="50">
        <v>750</v>
      </c>
      <c r="K15" s="50">
        <v>3750</v>
      </c>
      <c r="L15" s="50"/>
      <c r="M15" s="50"/>
      <c r="N15" s="50"/>
      <c r="O15" s="9"/>
    </row>
    <row r="16" spans="1:15" ht="18" customHeight="1" hidden="1">
      <c r="A16" s="95" t="s">
        <v>129</v>
      </c>
      <c r="B16" s="88" t="s">
        <v>133</v>
      </c>
      <c r="C16" s="50"/>
      <c r="D16" s="50">
        <v>1200</v>
      </c>
      <c r="E16" s="50"/>
      <c r="F16" s="50"/>
      <c r="G16" s="50"/>
      <c r="H16" s="50"/>
      <c r="I16" s="50"/>
      <c r="J16" s="50">
        <v>339.9</v>
      </c>
      <c r="K16" s="50"/>
      <c r="L16" s="50"/>
      <c r="M16" s="50"/>
      <c r="N16" s="50"/>
      <c r="O16" s="9"/>
    </row>
    <row r="17" spans="1:15" ht="18" customHeight="1" hidden="1">
      <c r="A17" s="95" t="s">
        <v>128</v>
      </c>
      <c r="B17" s="88" t="s">
        <v>63</v>
      </c>
      <c r="C17" s="50">
        <v>10315</v>
      </c>
      <c r="D17" s="50">
        <v>0.04</v>
      </c>
      <c r="E17" s="50"/>
      <c r="F17" s="50"/>
      <c r="G17" s="50">
        <v>7491.89</v>
      </c>
      <c r="H17" s="50">
        <v>25966.69</v>
      </c>
      <c r="I17" s="50">
        <v>54725.12</v>
      </c>
      <c r="J17" s="50"/>
      <c r="K17" s="50">
        <v>29618.25</v>
      </c>
      <c r="L17" s="50"/>
      <c r="M17" s="50"/>
      <c r="N17" s="50"/>
      <c r="O17" s="9"/>
    </row>
    <row r="18" spans="1:15" ht="18" customHeight="1" hidden="1">
      <c r="A18" s="101">
        <v>16</v>
      </c>
      <c r="B18" s="89" t="s">
        <v>64</v>
      </c>
      <c r="C18" s="51">
        <f>SUM(C20:C23)</f>
        <v>0</v>
      </c>
      <c r="D18" s="51">
        <f aca="true" t="shared" si="2" ref="D18:N18">SUM(D20:D23)</f>
        <v>198218</v>
      </c>
      <c r="E18" s="51">
        <f t="shared" si="2"/>
        <v>0</v>
      </c>
      <c r="F18" s="51">
        <f t="shared" si="2"/>
        <v>99109</v>
      </c>
      <c r="G18" s="51">
        <f t="shared" si="2"/>
        <v>160143.48</v>
      </c>
      <c r="H18" s="51">
        <f t="shared" si="2"/>
        <v>114367.62</v>
      </c>
      <c r="I18" s="51">
        <f t="shared" si="2"/>
        <v>114367.62</v>
      </c>
      <c r="J18" s="51">
        <f t="shared" si="2"/>
        <v>114367.62</v>
      </c>
      <c r="K18" s="51">
        <f t="shared" si="2"/>
        <v>114367.62</v>
      </c>
      <c r="L18" s="51">
        <f t="shared" si="2"/>
        <v>0</v>
      </c>
      <c r="M18" s="51">
        <f t="shared" si="2"/>
        <v>0</v>
      </c>
      <c r="N18" s="51">
        <f t="shared" si="2"/>
        <v>0</v>
      </c>
      <c r="O18" s="9">
        <f>SUM(C18:N18)</f>
        <v>914940.96</v>
      </c>
    </row>
    <row r="19" spans="1:15" ht="18" customHeight="1" hidden="1">
      <c r="A19" s="101">
        <v>16.1</v>
      </c>
      <c r="B19" s="89" t="s">
        <v>65</v>
      </c>
      <c r="C19" s="50"/>
      <c r="D19" s="50"/>
      <c r="E19" s="50"/>
      <c r="F19" s="50"/>
      <c r="G19" s="50"/>
      <c r="H19" s="50"/>
      <c r="I19" s="50"/>
      <c r="J19" s="50"/>
      <c r="K19" s="50"/>
      <c r="L19" s="50"/>
      <c r="M19" s="50"/>
      <c r="N19" s="50"/>
      <c r="O19" s="9"/>
    </row>
    <row r="20" spans="1:15" ht="18" customHeight="1" hidden="1">
      <c r="A20" s="95" t="s">
        <v>66</v>
      </c>
      <c r="B20" s="88" t="s">
        <v>67</v>
      </c>
      <c r="C20" s="50"/>
      <c r="D20" s="50"/>
      <c r="E20" s="50"/>
      <c r="F20" s="50"/>
      <c r="G20" s="50"/>
      <c r="H20" s="50"/>
      <c r="I20" s="50"/>
      <c r="J20" s="50"/>
      <c r="K20" s="50"/>
      <c r="L20" s="50"/>
      <c r="M20" s="50"/>
      <c r="N20" s="50"/>
      <c r="O20" s="9"/>
    </row>
    <row r="21" spans="1:15" ht="18" customHeight="1" hidden="1">
      <c r="A21" s="95" t="s">
        <v>68</v>
      </c>
      <c r="B21" s="88" t="s">
        <v>69</v>
      </c>
      <c r="C21" s="50"/>
      <c r="D21" s="50"/>
      <c r="E21" s="50"/>
      <c r="F21" s="50"/>
      <c r="G21" s="50"/>
      <c r="H21" s="50"/>
      <c r="I21" s="50"/>
      <c r="J21" s="50"/>
      <c r="K21" s="50"/>
      <c r="L21" s="50"/>
      <c r="M21" s="50"/>
      <c r="N21" s="50"/>
      <c r="O21" s="9"/>
    </row>
    <row r="22" spans="1:15" ht="18" customHeight="1" hidden="1">
      <c r="A22" s="95" t="s">
        <v>131</v>
      </c>
      <c r="B22" s="88" t="s">
        <v>132</v>
      </c>
      <c r="C22" s="50"/>
      <c r="D22" s="50">
        <f>99109+99109</f>
        <v>198218</v>
      </c>
      <c r="E22" s="50"/>
      <c r="F22" s="50">
        <v>99109</v>
      </c>
      <c r="G22" s="50">
        <v>160143.48</v>
      </c>
      <c r="H22" s="50">
        <v>114367.62</v>
      </c>
      <c r="I22" s="50">
        <v>114367.62</v>
      </c>
      <c r="J22" s="50">
        <v>114367.62</v>
      </c>
      <c r="K22" s="50">
        <v>114367.62</v>
      </c>
      <c r="L22" s="50"/>
      <c r="M22" s="50"/>
      <c r="N22" s="50"/>
      <c r="O22" s="9"/>
    </row>
    <row r="23" spans="1:15" ht="18" customHeight="1" hidden="1">
      <c r="A23" s="95" t="s">
        <v>70</v>
      </c>
      <c r="B23" s="88" t="s">
        <v>71</v>
      </c>
      <c r="C23" s="50"/>
      <c r="D23" s="50"/>
      <c r="E23" s="50"/>
      <c r="F23" s="50"/>
      <c r="G23" s="50"/>
      <c r="H23" s="50"/>
      <c r="I23" s="50"/>
      <c r="J23" s="50"/>
      <c r="K23" s="50"/>
      <c r="L23" s="50"/>
      <c r="M23" s="50"/>
      <c r="N23" s="50"/>
      <c r="O23" s="9"/>
    </row>
    <row r="24" spans="1:15" ht="18" customHeight="1" hidden="1">
      <c r="A24" s="101">
        <v>17</v>
      </c>
      <c r="B24" s="90" t="s">
        <v>72</v>
      </c>
      <c r="C24" s="6">
        <f>SUM(C26:C28)</f>
        <v>0</v>
      </c>
      <c r="D24" s="6">
        <f aca="true" t="shared" si="3" ref="D24:N24">SUM(D26:D28)</f>
        <v>0</v>
      </c>
      <c r="E24" s="6">
        <f t="shared" si="3"/>
        <v>0</v>
      </c>
      <c r="F24" s="6">
        <f t="shared" si="3"/>
        <v>0</v>
      </c>
      <c r="G24" s="6">
        <f t="shared" si="3"/>
        <v>0</v>
      </c>
      <c r="H24" s="6">
        <f t="shared" si="3"/>
        <v>0</v>
      </c>
      <c r="I24" s="6">
        <f t="shared" si="3"/>
        <v>0</v>
      </c>
      <c r="J24" s="6">
        <f t="shared" si="3"/>
        <v>0</v>
      </c>
      <c r="K24" s="6">
        <f t="shared" si="3"/>
        <v>0</v>
      </c>
      <c r="L24" s="6">
        <f t="shared" si="3"/>
        <v>0</v>
      </c>
      <c r="M24" s="6">
        <f t="shared" si="3"/>
        <v>0</v>
      </c>
      <c r="N24" s="6">
        <f t="shared" si="3"/>
        <v>0</v>
      </c>
      <c r="O24" s="9">
        <f>SUM(C24:N24)</f>
        <v>0</v>
      </c>
    </row>
    <row r="25" spans="1:15" ht="18" customHeight="1" hidden="1">
      <c r="A25" s="101">
        <v>17.1</v>
      </c>
      <c r="B25" s="90" t="s">
        <v>73</v>
      </c>
      <c r="C25" s="7"/>
      <c r="D25" s="7"/>
      <c r="E25" s="7"/>
      <c r="F25" s="7"/>
      <c r="G25" s="7"/>
      <c r="H25" s="7"/>
      <c r="I25" s="7"/>
      <c r="J25" s="7"/>
      <c r="K25" s="7"/>
      <c r="L25" s="7"/>
      <c r="M25" s="7"/>
      <c r="N25" s="7"/>
      <c r="O25" s="9"/>
    </row>
    <row r="26" spans="1:15" ht="18" customHeight="1" hidden="1">
      <c r="A26" s="95" t="s">
        <v>74</v>
      </c>
      <c r="B26" s="91" t="s">
        <v>67</v>
      </c>
      <c r="C26" s="7"/>
      <c r="D26" s="7"/>
      <c r="E26" s="7"/>
      <c r="F26" s="7"/>
      <c r="G26" s="7"/>
      <c r="H26" s="7"/>
      <c r="I26" s="7"/>
      <c r="J26" s="7"/>
      <c r="K26" s="7"/>
      <c r="L26" s="7"/>
      <c r="M26" s="7"/>
      <c r="N26" s="7"/>
      <c r="O26" s="9"/>
    </row>
    <row r="27" spans="1:15" ht="18" customHeight="1" hidden="1">
      <c r="A27" s="95" t="s">
        <v>75</v>
      </c>
      <c r="B27" s="91" t="s">
        <v>76</v>
      </c>
      <c r="C27" s="7"/>
      <c r="D27" s="7"/>
      <c r="E27" s="7"/>
      <c r="F27" s="7"/>
      <c r="G27" s="7"/>
      <c r="H27" s="7"/>
      <c r="I27" s="7"/>
      <c r="J27" s="7"/>
      <c r="K27" s="7"/>
      <c r="L27" s="7"/>
      <c r="M27" s="7"/>
      <c r="N27" s="7"/>
      <c r="O27" s="9"/>
    </row>
    <row r="28" spans="1:15" ht="18" customHeight="1" hidden="1">
      <c r="A28" s="95" t="s">
        <v>77</v>
      </c>
      <c r="B28" s="91" t="s">
        <v>71</v>
      </c>
      <c r="C28" s="7"/>
      <c r="D28" s="7"/>
      <c r="E28" s="7"/>
      <c r="F28" s="7"/>
      <c r="G28" s="7"/>
      <c r="H28" s="7"/>
      <c r="I28" s="7"/>
      <c r="J28" s="7"/>
      <c r="K28" s="7"/>
      <c r="L28" s="7"/>
      <c r="M28" s="7"/>
      <c r="N28" s="7"/>
      <c r="O28" s="9"/>
    </row>
    <row r="29" spans="1:15" ht="18" customHeight="1" hidden="1">
      <c r="A29" s="101">
        <v>17.2</v>
      </c>
      <c r="B29" s="90" t="s">
        <v>78</v>
      </c>
      <c r="C29" s="6">
        <f>SUM(C30:C34)</f>
        <v>0</v>
      </c>
      <c r="D29" s="6">
        <f aca="true" t="shared" si="4" ref="D29:N29">SUM(D30:D34)</f>
        <v>0</v>
      </c>
      <c r="E29" s="6">
        <f t="shared" si="4"/>
        <v>0</v>
      </c>
      <c r="F29" s="6">
        <f t="shared" si="4"/>
        <v>0</v>
      </c>
      <c r="G29" s="6">
        <f t="shared" si="4"/>
        <v>0</v>
      </c>
      <c r="H29" s="6">
        <f t="shared" si="4"/>
        <v>0</v>
      </c>
      <c r="I29" s="6">
        <f t="shared" si="4"/>
        <v>0</v>
      </c>
      <c r="J29" s="6">
        <f t="shared" si="4"/>
        <v>0</v>
      </c>
      <c r="K29" s="6">
        <f t="shared" si="4"/>
        <v>0</v>
      </c>
      <c r="L29" s="6">
        <f t="shared" si="4"/>
        <v>0</v>
      </c>
      <c r="M29" s="6">
        <f t="shared" si="4"/>
        <v>0</v>
      </c>
      <c r="N29" s="6">
        <f t="shared" si="4"/>
        <v>0</v>
      </c>
      <c r="O29" s="9">
        <f>SUM(C29:N29)</f>
        <v>0</v>
      </c>
    </row>
    <row r="30" spans="1:15" ht="18" customHeight="1" hidden="1">
      <c r="A30" s="95" t="s">
        <v>79</v>
      </c>
      <c r="B30" s="88" t="s">
        <v>80</v>
      </c>
      <c r="C30" s="50"/>
      <c r="D30" s="50"/>
      <c r="E30" s="50"/>
      <c r="F30" s="50"/>
      <c r="G30" s="50"/>
      <c r="H30" s="50"/>
      <c r="I30" s="50"/>
      <c r="J30" s="50"/>
      <c r="K30" s="50"/>
      <c r="L30" s="50"/>
      <c r="M30" s="50"/>
      <c r="N30" s="50"/>
      <c r="O30" s="9"/>
    </row>
    <row r="31" spans="1:15" ht="18" customHeight="1" hidden="1">
      <c r="A31" s="95" t="s">
        <v>81</v>
      </c>
      <c r="B31" s="88" t="s">
        <v>82</v>
      </c>
      <c r="C31" s="50"/>
      <c r="D31" s="50"/>
      <c r="E31" s="50"/>
      <c r="F31" s="50"/>
      <c r="G31" s="50"/>
      <c r="H31" s="50"/>
      <c r="I31" s="50"/>
      <c r="J31" s="50"/>
      <c r="K31" s="50"/>
      <c r="L31" s="50"/>
      <c r="M31" s="50"/>
      <c r="N31" s="50"/>
      <c r="O31" s="9"/>
    </row>
    <row r="32" spans="1:15" ht="18" customHeight="1" hidden="1">
      <c r="A32" s="95" t="s">
        <v>83</v>
      </c>
      <c r="B32" s="88" t="s">
        <v>84</v>
      </c>
      <c r="C32" s="50"/>
      <c r="D32" s="50"/>
      <c r="E32" s="50"/>
      <c r="F32" s="50"/>
      <c r="G32" s="50"/>
      <c r="H32" s="50"/>
      <c r="I32" s="50"/>
      <c r="J32" s="50"/>
      <c r="K32" s="50"/>
      <c r="L32" s="50"/>
      <c r="M32" s="50"/>
      <c r="N32" s="50"/>
      <c r="O32" s="9"/>
    </row>
    <row r="33" spans="1:15" ht="18" customHeight="1" hidden="1">
      <c r="A33" s="95" t="s">
        <v>85</v>
      </c>
      <c r="B33" s="88" t="s">
        <v>86</v>
      </c>
      <c r="C33" s="50"/>
      <c r="D33" s="50"/>
      <c r="E33" s="50"/>
      <c r="F33" s="50"/>
      <c r="G33" s="50"/>
      <c r="H33" s="50"/>
      <c r="I33" s="50"/>
      <c r="J33" s="50"/>
      <c r="K33" s="50"/>
      <c r="L33" s="50"/>
      <c r="M33" s="50"/>
      <c r="N33" s="50"/>
      <c r="O33" s="9"/>
    </row>
    <row r="34" spans="1:15" ht="18" customHeight="1" hidden="1">
      <c r="A34" s="95" t="s">
        <v>87</v>
      </c>
      <c r="B34" s="88" t="s">
        <v>88</v>
      </c>
      <c r="C34" s="50"/>
      <c r="D34" s="50"/>
      <c r="E34" s="50"/>
      <c r="F34" s="50"/>
      <c r="G34" s="50"/>
      <c r="H34" s="50"/>
      <c r="I34" s="50"/>
      <c r="J34" s="50"/>
      <c r="K34" s="50"/>
      <c r="L34" s="50"/>
      <c r="M34" s="50"/>
      <c r="N34" s="50"/>
      <c r="O34" s="9"/>
    </row>
    <row r="35" spans="1:15" ht="18" customHeight="1" hidden="1">
      <c r="A35" s="101">
        <v>23</v>
      </c>
      <c r="B35" s="89" t="s">
        <v>89</v>
      </c>
      <c r="C35" s="51">
        <f>SUM(C37:C39)</f>
        <v>0</v>
      </c>
      <c r="D35" s="51">
        <f aca="true" t="shared" si="5" ref="D35:N35">SUM(D37:D39)</f>
        <v>0</v>
      </c>
      <c r="E35" s="51">
        <f t="shared" si="5"/>
        <v>0</v>
      </c>
      <c r="F35" s="51">
        <f t="shared" si="5"/>
        <v>0</v>
      </c>
      <c r="G35" s="51">
        <f t="shared" si="5"/>
        <v>0</v>
      </c>
      <c r="H35" s="51">
        <f t="shared" si="5"/>
        <v>0</v>
      </c>
      <c r="I35" s="51">
        <f t="shared" si="5"/>
        <v>0</v>
      </c>
      <c r="J35" s="51">
        <f t="shared" si="5"/>
        <v>0</v>
      </c>
      <c r="K35" s="51">
        <f t="shared" si="5"/>
        <v>0</v>
      </c>
      <c r="L35" s="51">
        <f t="shared" si="5"/>
        <v>0</v>
      </c>
      <c r="M35" s="51">
        <f t="shared" si="5"/>
        <v>0</v>
      </c>
      <c r="N35" s="51">
        <f t="shared" si="5"/>
        <v>0</v>
      </c>
      <c r="O35" s="9">
        <f>SUM(C35:N35)</f>
        <v>0</v>
      </c>
    </row>
    <row r="36" spans="1:15" ht="18" customHeight="1" hidden="1">
      <c r="A36" s="101">
        <v>23.1</v>
      </c>
      <c r="B36" s="89" t="s">
        <v>90</v>
      </c>
      <c r="C36" s="50"/>
      <c r="D36" s="50"/>
      <c r="E36" s="50"/>
      <c r="F36" s="50"/>
      <c r="G36" s="50"/>
      <c r="H36" s="50"/>
      <c r="I36" s="50"/>
      <c r="J36" s="50"/>
      <c r="K36" s="50"/>
      <c r="L36" s="50"/>
      <c r="M36" s="50"/>
      <c r="N36" s="50"/>
      <c r="O36" s="9"/>
    </row>
    <row r="37" spans="1:15" ht="18" customHeight="1" hidden="1">
      <c r="A37" s="95" t="s">
        <v>91</v>
      </c>
      <c r="B37" s="88" t="s">
        <v>92</v>
      </c>
      <c r="C37" s="50"/>
      <c r="D37" s="50"/>
      <c r="E37" s="50"/>
      <c r="F37" s="50"/>
      <c r="G37" s="50"/>
      <c r="H37" s="50"/>
      <c r="I37" s="50"/>
      <c r="J37" s="50"/>
      <c r="K37" s="50"/>
      <c r="L37" s="50"/>
      <c r="M37" s="50"/>
      <c r="N37" s="50"/>
      <c r="O37" s="9"/>
    </row>
    <row r="38" spans="1:15" ht="18" customHeight="1" hidden="1">
      <c r="A38" s="95" t="s">
        <v>130</v>
      </c>
      <c r="B38" s="88" t="s">
        <v>93</v>
      </c>
      <c r="C38" s="50"/>
      <c r="D38" s="50"/>
      <c r="E38" s="50"/>
      <c r="F38" s="50"/>
      <c r="G38" s="50"/>
      <c r="H38" s="50"/>
      <c r="I38" s="50"/>
      <c r="J38" s="50"/>
      <c r="K38" s="50"/>
      <c r="L38" s="50"/>
      <c r="M38" s="50"/>
      <c r="N38" s="50"/>
      <c r="O38" s="9"/>
    </row>
    <row r="39" spans="1:15" ht="18" customHeight="1" hidden="1">
      <c r="A39" s="95" t="s">
        <v>94</v>
      </c>
      <c r="B39" s="88" t="s">
        <v>95</v>
      </c>
      <c r="C39" s="50"/>
      <c r="D39" s="50"/>
      <c r="E39" s="50"/>
      <c r="F39" s="50"/>
      <c r="G39" s="50"/>
      <c r="H39" s="50"/>
      <c r="I39" s="50"/>
      <c r="J39" s="50"/>
      <c r="K39" s="50"/>
      <c r="L39" s="50"/>
      <c r="M39" s="50"/>
      <c r="N39" s="50"/>
      <c r="O39" s="9"/>
    </row>
    <row r="40" spans="1:15" ht="18" customHeight="1" hidden="1">
      <c r="A40" s="95"/>
      <c r="B40" s="92" t="s">
        <v>96</v>
      </c>
      <c r="C40" s="54">
        <f>SUM(C8:C39)-C8-C13-C18-C24-C29-C35</f>
        <v>10315</v>
      </c>
      <c r="D40" s="54">
        <f aca="true" t="shared" si="6" ref="D40:N40">SUM(D8:D39)-D8-D13-D18-D24-D29-D35</f>
        <v>202418.04000000004</v>
      </c>
      <c r="E40" s="54">
        <f t="shared" si="6"/>
        <v>3210.77</v>
      </c>
      <c r="F40" s="54">
        <f t="shared" si="6"/>
        <v>100809</v>
      </c>
      <c r="G40" s="54">
        <f t="shared" si="6"/>
        <v>167635.36999999997</v>
      </c>
      <c r="H40" s="54">
        <f t="shared" si="6"/>
        <v>141934.31</v>
      </c>
      <c r="I40" s="54">
        <f t="shared" si="6"/>
        <v>170142.74</v>
      </c>
      <c r="J40" s="54">
        <f t="shared" si="6"/>
        <v>115657.51999999999</v>
      </c>
      <c r="K40" s="54">
        <f t="shared" si="6"/>
        <v>148085.87</v>
      </c>
      <c r="L40" s="54">
        <f t="shared" si="6"/>
        <v>0</v>
      </c>
      <c r="M40" s="54">
        <f t="shared" si="6"/>
        <v>0</v>
      </c>
      <c r="N40" s="54">
        <f t="shared" si="6"/>
        <v>0</v>
      </c>
      <c r="O40" s="9">
        <f>SUM(C40:N40)</f>
        <v>1060208.62</v>
      </c>
    </row>
    <row r="41" spans="1:15" ht="24.75">
      <c r="A41" s="114"/>
      <c r="B41" s="115">
        <v>2</v>
      </c>
      <c r="C41" s="114">
        <v>3</v>
      </c>
      <c r="D41" s="115">
        <v>4</v>
      </c>
      <c r="E41" s="114">
        <v>5</v>
      </c>
      <c r="F41" s="115">
        <v>6</v>
      </c>
      <c r="G41" s="114">
        <v>7</v>
      </c>
      <c r="H41" s="115">
        <v>8</v>
      </c>
      <c r="I41" s="114">
        <v>9</v>
      </c>
      <c r="J41" s="115">
        <v>10</v>
      </c>
      <c r="K41" s="114">
        <v>11</v>
      </c>
      <c r="L41" s="115">
        <v>12</v>
      </c>
      <c r="M41" s="114">
        <v>13</v>
      </c>
      <c r="N41" s="115">
        <v>14</v>
      </c>
      <c r="O41" s="114">
        <v>15</v>
      </c>
    </row>
    <row r="42" spans="2:15" ht="18" customHeight="1">
      <c r="B42" s="95" t="s">
        <v>306</v>
      </c>
      <c r="C42" s="7">
        <v>2000</v>
      </c>
      <c r="D42" s="94"/>
      <c r="E42" s="94"/>
      <c r="F42" s="94"/>
      <c r="G42" s="94"/>
      <c r="H42" s="94"/>
      <c r="I42" s="94"/>
      <c r="J42" s="94"/>
      <c r="K42" s="94"/>
      <c r="L42" s="94"/>
      <c r="M42" s="94"/>
      <c r="N42" s="94"/>
      <c r="O42" s="9">
        <f aca="true" t="shared" si="7" ref="O42:O73">SUM(C42:N42)</f>
        <v>2000</v>
      </c>
    </row>
    <row r="43" spans="1:15" ht="12.75">
      <c r="A43" s="101">
        <v>11</v>
      </c>
      <c r="B43" s="90" t="s">
        <v>97</v>
      </c>
      <c r="C43" s="7"/>
      <c r="D43" s="7"/>
      <c r="E43" s="7"/>
      <c r="F43" s="7"/>
      <c r="G43" s="7"/>
      <c r="H43" s="7"/>
      <c r="I43" s="7"/>
      <c r="J43" s="7"/>
      <c r="K43" s="7"/>
      <c r="L43" s="7"/>
      <c r="M43" s="7"/>
      <c r="N43" s="7"/>
      <c r="O43" s="9">
        <f t="shared" si="7"/>
        <v>0</v>
      </c>
    </row>
    <row r="44" spans="1:15" ht="12.75">
      <c r="A44" s="105" t="s">
        <v>203</v>
      </c>
      <c r="B44" s="90" t="s">
        <v>206</v>
      </c>
      <c r="C44" s="55"/>
      <c r="D44" s="7"/>
      <c r="E44" s="7"/>
      <c r="F44" s="7"/>
      <c r="G44" s="7"/>
      <c r="H44" s="7"/>
      <c r="I44" s="7"/>
      <c r="J44" s="7"/>
      <c r="K44" s="7"/>
      <c r="L44" s="7"/>
      <c r="M44" s="7"/>
      <c r="N44" s="7"/>
      <c r="O44" s="9">
        <f t="shared" si="7"/>
        <v>0</v>
      </c>
    </row>
    <row r="45" spans="1:15" ht="12.75">
      <c r="A45" s="106" t="s">
        <v>6</v>
      </c>
      <c r="B45" s="91" t="str">
        <f>IF(ISERROR(VLOOKUP(A45,#REF!,2,0)),"N/A",(VLOOKUP(A45,#REF!,2,0)))</f>
        <v>N/A</v>
      </c>
      <c r="C45" s="7">
        <f>1750+1750+1750+1750</f>
        <v>7000</v>
      </c>
      <c r="D45" s="7">
        <v>20000</v>
      </c>
      <c r="E45" s="7">
        <v>13500</v>
      </c>
      <c r="F45" s="7">
        <v>13500</v>
      </c>
      <c r="G45" s="7">
        <v>13500</v>
      </c>
      <c r="H45" s="7">
        <v>13500</v>
      </c>
      <c r="I45" s="7">
        <v>13500</v>
      </c>
      <c r="J45" s="7">
        <v>10000</v>
      </c>
      <c r="K45" s="7">
        <v>10000</v>
      </c>
      <c r="L45" s="7" t="str">
        <f>+IF(ISERROR(VLOOKUP(A45,#REF!,7,0)),"0.00",((VLOOKUP(A45,#REF!,7,0))))</f>
        <v>0.00</v>
      </c>
      <c r="M45" s="7"/>
      <c r="N45" s="7"/>
      <c r="O45" s="9">
        <f t="shared" si="7"/>
        <v>114500</v>
      </c>
    </row>
    <row r="46" spans="1:15" ht="12.75">
      <c r="A46" s="106" t="s">
        <v>7</v>
      </c>
      <c r="B46" s="91" t="str">
        <f>IF(ISERROR(VLOOKUP(A46,#REF!,2,0)),"N/A",(VLOOKUP(A46,#REF!,2,0)))</f>
        <v>N/A</v>
      </c>
      <c r="C46" s="7">
        <f>250+250</f>
        <v>500</v>
      </c>
      <c r="D46" s="7">
        <v>1000</v>
      </c>
      <c r="E46" s="7">
        <v>750</v>
      </c>
      <c r="F46" s="7">
        <v>750</v>
      </c>
      <c r="G46" s="7">
        <v>750</v>
      </c>
      <c r="H46" s="7">
        <v>1750</v>
      </c>
      <c r="I46" s="7">
        <v>2875</v>
      </c>
      <c r="J46" s="7">
        <v>1000</v>
      </c>
      <c r="K46" s="7">
        <v>1000</v>
      </c>
      <c r="L46" s="7" t="str">
        <f>+IF(ISERROR(VLOOKUP(A46,#REF!,7,0)),"0.00",((VLOOKUP(A46,#REF!,7,0))))</f>
        <v>0.00</v>
      </c>
      <c r="M46" s="7"/>
      <c r="N46" s="7"/>
      <c r="O46" s="9">
        <f t="shared" si="7"/>
        <v>10375</v>
      </c>
    </row>
    <row r="47" spans="1:15" ht="12.75">
      <c r="A47" s="105" t="s">
        <v>208</v>
      </c>
      <c r="B47" s="90" t="s">
        <v>98</v>
      </c>
      <c r="C47" s="7"/>
      <c r="D47" s="7"/>
      <c r="E47" s="7"/>
      <c r="F47" s="7"/>
      <c r="G47" s="7"/>
      <c r="H47" s="7"/>
      <c r="I47" s="7"/>
      <c r="J47" s="7"/>
      <c r="K47" s="7"/>
      <c r="L47" s="7"/>
      <c r="M47" s="7"/>
      <c r="N47" s="7"/>
      <c r="O47" s="9">
        <f t="shared" si="7"/>
        <v>0</v>
      </c>
    </row>
    <row r="48" spans="1:15" ht="12.75">
      <c r="A48" s="106" t="s">
        <v>204</v>
      </c>
      <c r="B48" s="91" t="str">
        <f>IF(ISERROR(VLOOKUP(A48,#REF!,2,0)),"N/A",(VLOOKUP(A48,#REF!,2,0)))</f>
        <v>N/A</v>
      </c>
      <c r="C48" s="7"/>
      <c r="D48" s="7">
        <v>2000</v>
      </c>
      <c r="E48" s="7">
        <v>1000</v>
      </c>
      <c r="F48" s="7"/>
      <c r="G48" s="7">
        <v>2000</v>
      </c>
      <c r="H48" s="7"/>
      <c r="I48" s="7"/>
      <c r="J48" s="7"/>
      <c r="K48" s="7"/>
      <c r="L48" s="7" t="str">
        <f>+IF(ISERROR(VLOOKUP(A48,#REF!,7,0)),"0.00",((VLOOKUP(A48,#REF!,7,0))))</f>
        <v>0.00</v>
      </c>
      <c r="M48" s="7"/>
      <c r="N48" s="7"/>
      <c r="O48" s="9">
        <f t="shared" si="7"/>
        <v>5000</v>
      </c>
    </row>
    <row r="49" spans="1:15" ht="12.75">
      <c r="A49" s="106" t="s">
        <v>5</v>
      </c>
      <c r="B49" s="91" t="str">
        <f>IF(ISERROR(VLOOKUP(A49,#REF!,2,0)),"N/A",(VLOOKUP(A49,#REF!,2,0)))</f>
        <v>N/A</v>
      </c>
      <c r="C49" s="7"/>
      <c r="D49" s="7"/>
      <c r="E49" s="7"/>
      <c r="F49" s="7"/>
      <c r="G49" s="7"/>
      <c r="H49" s="7">
        <v>8052</v>
      </c>
      <c r="I49" s="7">
        <v>8500</v>
      </c>
      <c r="J49" s="7">
        <v>13300</v>
      </c>
      <c r="K49" s="7">
        <v>13300</v>
      </c>
      <c r="L49" s="7" t="str">
        <f>+IF(ISERROR(VLOOKUP(A49,#REF!,7,0)),"0.00",((VLOOKUP(A49,#REF!,7,0))))</f>
        <v>0.00</v>
      </c>
      <c r="M49" s="7"/>
      <c r="N49" s="7"/>
      <c r="O49" s="9">
        <f t="shared" si="7"/>
        <v>43152</v>
      </c>
    </row>
    <row r="50" spans="1:15" ht="12.75">
      <c r="A50" s="105" t="s">
        <v>100</v>
      </c>
      <c r="B50" s="90" t="s">
        <v>101</v>
      </c>
      <c r="C50" s="7"/>
      <c r="D50" s="7"/>
      <c r="E50" s="7"/>
      <c r="F50" s="7"/>
      <c r="G50" s="7"/>
      <c r="H50" s="7"/>
      <c r="I50" s="7"/>
      <c r="J50" s="7"/>
      <c r="K50" s="7"/>
      <c r="L50" s="7"/>
      <c r="M50" s="7"/>
      <c r="N50" s="7"/>
      <c r="O50" s="9">
        <f t="shared" si="7"/>
        <v>0</v>
      </c>
    </row>
    <row r="51" spans="1:15" ht="12.75">
      <c r="A51" s="106" t="s">
        <v>102</v>
      </c>
      <c r="B51" s="91" t="str">
        <f>IF(ISERROR(VLOOKUP(A51,#REF!,2,0)),"N/A",(VLOOKUP(A51,#REF!,2,0)))</f>
        <v>N/A</v>
      </c>
      <c r="C51" s="7"/>
      <c r="D51" s="7"/>
      <c r="E51" s="7"/>
      <c r="F51" s="7"/>
      <c r="G51" s="7"/>
      <c r="H51" s="7"/>
      <c r="I51" s="7"/>
      <c r="J51" s="7"/>
      <c r="K51" s="7"/>
      <c r="L51" s="112" t="str">
        <f>+IF(ISERROR(VLOOKUP(A51,#REF!,7,0)),"0.00",((VLOOKUP(A51,#REF!,7,0))))</f>
        <v>0.00</v>
      </c>
      <c r="M51" s="7"/>
      <c r="N51" s="7"/>
      <c r="O51" s="9">
        <f t="shared" si="7"/>
        <v>0</v>
      </c>
    </row>
    <row r="52" spans="1:15" ht="12.75">
      <c r="A52" s="106" t="s">
        <v>104</v>
      </c>
      <c r="B52" s="91" t="str">
        <f>IF(ISERROR(VLOOKUP(A52,#REF!,2,0)),"N/A",(VLOOKUP(A52,#REF!,2,0)))</f>
        <v>N/A</v>
      </c>
      <c r="C52" s="7"/>
      <c r="D52" s="7"/>
      <c r="E52" s="7"/>
      <c r="F52" s="7"/>
      <c r="G52" s="7"/>
      <c r="H52" s="7"/>
      <c r="I52" s="7"/>
      <c r="J52" s="7"/>
      <c r="K52" s="7"/>
      <c r="L52" s="112" t="str">
        <f>+IF(ISERROR(VLOOKUP(A52,#REF!,7,0)),"0.00",((VLOOKUP(A52,#REF!,7,0))))</f>
        <v>0.00</v>
      </c>
      <c r="M52" s="7"/>
      <c r="N52" s="7"/>
      <c r="O52" s="9">
        <f t="shared" si="7"/>
        <v>0</v>
      </c>
    </row>
    <row r="53" spans="1:15" ht="12.75">
      <c r="A53" s="105" t="s">
        <v>209</v>
      </c>
      <c r="B53" s="96" t="s">
        <v>210</v>
      </c>
      <c r="C53" s="97"/>
      <c r="D53" s="97"/>
      <c r="E53" s="97"/>
      <c r="F53" s="97"/>
      <c r="G53" s="97"/>
      <c r="H53" s="97"/>
      <c r="I53" s="97"/>
      <c r="J53" s="97"/>
      <c r="K53" s="97"/>
      <c r="L53" s="97"/>
      <c r="M53" s="97"/>
      <c r="N53" s="97"/>
      <c r="O53" s="9">
        <f t="shared" si="7"/>
        <v>0</v>
      </c>
    </row>
    <row r="54" spans="1:15" ht="12.75">
      <c r="A54" s="106" t="s">
        <v>8</v>
      </c>
      <c r="B54" s="91" t="str">
        <f>IF(ISERROR(VLOOKUP(A54,#REF!,2,0)),"N/A",(VLOOKUP(A54,#REF!,2,0)))</f>
        <v>N/A</v>
      </c>
      <c r="C54" s="7"/>
      <c r="D54" s="7"/>
      <c r="E54" s="7"/>
      <c r="F54" s="7"/>
      <c r="G54" s="7"/>
      <c r="H54" s="7"/>
      <c r="I54" s="7">
        <v>2339.73</v>
      </c>
      <c r="J54" s="7"/>
      <c r="K54" s="7"/>
      <c r="L54" s="112" t="str">
        <f>+IF(ISERROR(VLOOKUP(A54,#REF!,7,0)),"0.00",((VLOOKUP(A54,#REF!,7,0))))</f>
        <v>0.00</v>
      </c>
      <c r="M54" s="7"/>
      <c r="N54" s="7"/>
      <c r="O54" s="9">
        <f t="shared" si="7"/>
        <v>2339.73</v>
      </c>
    </row>
    <row r="55" spans="1:15" ht="12.75">
      <c r="A55" s="106" t="s">
        <v>4</v>
      </c>
      <c r="B55" s="91" t="str">
        <f>IF(ISERROR(VLOOKUP(A55,#REF!,2,0)),"N/A",(VLOOKUP(A55,#REF!,2,0)))</f>
        <v>N/A</v>
      </c>
      <c r="C55" s="7"/>
      <c r="D55" s="7"/>
      <c r="E55" s="7"/>
      <c r="F55" s="7"/>
      <c r="G55" s="7"/>
      <c r="H55" s="7"/>
      <c r="I55" s="7">
        <v>13500</v>
      </c>
      <c r="J55" s="7"/>
      <c r="K55" s="7"/>
      <c r="L55" s="112" t="str">
        <f>+IF(ISERROR(VLOOKUP(A55,#REF!,7,0)),"0.00",((VLOOKUP(A55,#REF!,7,0))))</f>
        <v>0.00</v>
      </c>
      <c r="M55" s="7"/>
      <c r="N55" s="7"/>
      <c r="O55" s="9">
        <f t="shared" si="7"/>
        <v>13500</v>
      </c>
    </row>
    <row r="56" spans="1:15" ht="12.75">
      <c r="A56" s="106" t="s">
        <v>9</v>
      </c>
      <c r="B56" s="91" t="str">
        <f>IF(ISERROR(VLOOKUP(A56,#REF!,2,0)),"N/A",(VLOOKUP(A56,#REF!,2,0)))</f>
        <v>N/A</v>
      </c>
      <c r="C56" s="7"/>
      <c r="D56" s="7"/>
      <c r="E56" s="7"/>
      <c r="F56" s="7"/>
      <c r="G56" s="7"/>
      <c r="H56" s="7"/>
      <c r="I56" s="7">
        <v>291.37</v>
      </c>
      <c r="J56" s="7"/>
      <c r="K56" s="7"/>
      <c r="L56" s="112" t="str">
        <f>+IF(ISERROR(VLOOKUP(A56,#REF!,7,0)),"0.00",((VLOOKUP(A56,#REF!,7,0))))</f>
        <v>0.00</v>
      </c>
      <c r="M56" s="7"/>
      <c r="N56" s="7"/>
      <c r="O56" s="9">
        <f t="shared" si="7"/>
        <v>291.37</v>
      </c>
    </row>
    <row r="57" spans="1:15" ht="12.75">
      <c r="A57" s="105">
        <v>1</v>
      </c>
      <c r="B57" s="90" t="s">
        <v>30</v>
      </c>
      <c r="C57" s="7"/>
      <c r="D57" s="7"/>
      <c r="E57" s="7"/>
      <c r="F57" s="7"/>
      <c r="G57" s="7"/>
      <c r="H57" s="7"/>
      <c r="I57" s="7"/>
      <c r="J57" s="7"/>
      <c r="K57" s="7"/>
      <c r="L57" s="7"/>
      <c r="M57" s="7"/>
      <c r="N57" s="7"/>
      <c r="O57" s="9">
        <f t="shared" si="7"/>
        <v>0</v>
      </c>
    </row>
    <row r="58" spans="1:15" ht="12.75">
      <c r="A58" s="107">
        <v>11</v>
      </c>
      <c r="B58" s="90" t="s">
        <v>106</v>
      </c>
      <c r="C58" s="7"/>
      <c r="D58" s="7"/>
      <c r="E58" s="7"/>
      <c r="F58" s="7"/>
      <c r="G58" s="7"/>
      <c r="H58" s="7"/>
      <c r="I58" s="7"/>
      <c r="J58" s="7"/>
      <c r="K58" s="7"/>
      <c r="L58" s="7"/>
      <c r="M58" s="7"/>
      <c r="N58" s="7"/>
      <c r="O58" s="9">
        <f t="shared" si="7"/>
        <v>0</v>
      </c>
    </row>
    <row r="59" spans="1:15" ht="12.75">
      <c r="A59" s="108">
        <v>113</v>
      </c>
      <c r="B59" s="91" t="str">
        <f>IF(ISERROR(VLOOKUP(A59,#REF!,2,0)),"N/A",(VLOOKUP(A59,#REF!,2,0)))</f>
        <v>N/A</v>
      </c>
      <c r="C59" s="7"/>
      <c r="D59" s="7">
        <v>5463.85</v>
      </c>
      <c r="E59" s="7">
        <v>90.39</v>
      </c>
      <c r="F59" s="7">
        <v>375.51</v>
      </c>
      <c r="G59" s="7">
        <v>1184.24</v>
      </c>
      <c r="H59" s="7">
        <v>356.94</v>
      </c>
      <c r="I59" s="7">
        <v>1151.19</v>
      </c>
      <c r="J59" s="7">
        <v>275.35</v>
      </c>
      <c r="K59" s="7">
        <v>1406.2</v>
      </c>
      <c r="L59" s="112" t="str">
        <f>+IF(ISERROR(VLOOKUP(A59,#REF!,7,0)),"0.00",((VLOOKUP(A59,#REF!,7,0))))</f>
        <v>0.00</v>
      </c>
      <c r="M59" s="7"/>
      <c r="N59" s="7"/>
      <c r="O59" s="9">
        <f t="shared" si="7"/>
        <v>10303.670000000002</v>
      </c>
    </row>
    <row r="60" spans="1:15" ht="12.75">
      <c r="A60" s="108">
        <v>114</v>
      </c>
      <c r="B60" s="91" t="str">
        <f>IF(ISERROR(VLOOKUP(A60,#REF!,2,0)),"N/A",(VLOOKUP(A60,#REF!,2,0)))</f>
        <v>N/A</v>
      </c>
      <c r="C60" s="7"/>
      <c r="D60" s="7"/>
      <c r="E60" s="7"/>
      <c r="F60" s="7">
        <v>20</v>
      </c>
      <c r="G60" s="7"/>
      <c r="H60" s="7"/>
      <c r="I60" s="7">
        <v>1575</v>
      </c>
      <c r="J60" s="7"/>
      <c r="K60" s="7">
        <v>35</v>
      </c>
      <c r="L60" s="112" t="str">
        <f>+IF(ISERROR(VLOOKUP(A60,#REF!,7,0)),"0.00",((VLOOKUP(A60,#REF!,7,0))))</f>
        <v>0.00</v>
      </c>
      <c r="M60" s="7"/>
      <c r="N60" s="7"/>
      <c r="O60" s="9">
        <f t="shared" si="7"/>
        <v>1630</v>
      </c>
    </row>
    <row r="61" spans="1:15" ht="12.75">
      <c r="A61" s="107">
        <v>12</v>
      </c>
      <c r="B61" s="90" t="s">
        <v>107</v>
      </c>
      <c r="C61" s="7"/>
      <c r="D61" s="7"/>
      <c r="E61" s="7"/>
      <c r="F61" s="7"/>
      <c r="G61" s="7"/>
      <c r="H61" s="7"/>
      <c r="I61" s="7"/>
      <c r="J61" s="7"/>
      <c r="K61" s="7"/>
      <c r="L61" s="7"/>
      <c r="M61" s="7"/>
      <c r="N61" s="7"/>
      <c r="O61" s="9">
        <f t="shared" si="7"/>
        <v>0</v>
      </c>
    </row>
    <row r="62" spans="1:15" ht="12.75">
      <c r="A62" s="108">
        <v>121</v>
      </c>
      <c r="B62" s="91" t="str">
        <f>IF(ISERROR(VLOOKUP(A62,#REF!,2,0)),"N/A",(VLOOKUP(A62,#REF!,2,0)))</f>
        <v>N/A</v>
      </c>
      <c r="C62" s="7"/>
      <c r="D62" s="7"/>
      <c r="E62" s="7"/>
      <c r="F62" s="7">
        <v>260</v>
      </c>
      <c r="G62" s="7"/>
      <c r="H62" s="7"/>
      <c r="I62" s="7">
        <v>4000</v>
      </c>
      <c r="J62" s="7"/>
      <c r="K62" s="7"/>
      <c r="L62" s="112" t="str">
        <f>+IF(ISERROR(VLOOKUP(A62,#REF!,7,0)),"0.00",((VLOOKUP(A62,#REF!,7,0))))</f>
        <v>0.00</v>
      </c>
      <c r="M62" s="7"/>
      <c r="N62" s="7"/>
      <c r="O62" s="9">
        <f t="shared" si="7"/>
        <v>4260</v>
      </c>
    </row>
    <row r="63" spans="1:15" ht="12.75">
      <c r="A63" s="108">
        <v>122</v>
      </c>
      <c r="B63" s="91" t="str">
        <f>IF(ISERROR(VLOOKUP(A63,#REF!,2,0)),"N/A",(VLOOKUP(A63,#REF!,2,0)))</f>
        <v>N/A</v>
      </c>
      <c r="C63" s="7"/>
      <c r="D63" s="7">
        <v>125</v>
      </c>
      <c r="E63" s="7"/>
      <c r="F63" s="7"/>
      <c r="G63" s="7"/>
      <c r="H63" s="7"/>
      <c r="I63" s="7"/>
      <c r="J63" s="7"/>
      <c r="K63" s="7"/>
      <c r="L63" s="112" t="str">
        <f>+IF(ISERROR(VLOOKUP(A63,#REF!,7,0)),"0.00",((VLOOKUP(A63,#REF!,7,0))))</f>
        <v>0.00</v>
      </c>
      <c r="M63" s="7"/>
      <c r="N63" s="7"/>
      <c r="O63" s="9">
        <f t="shared" si="7"/>
        <v>125</v>
      </c>
    </row>
    <row r="64" spans="1:15" ht="12.75">
      <c r="A64" s="107">
        <v>13</v>
      </c>
      <c r="B64" s="90" t="s">
        <v>108</v>
      </c>
      <c r="C64" s="7"/>
      <c r="D64" s="7"/>
      <c r="E64" s="7"/>
      <c r="F64" s="7"/>
      <c r="G64" s="7"/>
      <c r="H64" s="7"/>
      <c r="I64" s="7"/>
      <c r="J64" s="7"/>
      <c r="K64" s="7"/>
      <c r="L64" s="7"/>
      <c r="M64" s="7"/>
      <c r="N64" s="7"/>
      <c r="O64" s="9">
        <f t="shared" si="7"/>
        <v>0</v>
      </c>
    </row>
    <row r="65" spans="1:15" ht="12.75">
      <c r="A65" s="108">
        <v>131</v>
      </c>
      <c r="B65" s="91" t="str">
        <f>IF(ISERROR(VLOOKUP(A65,#REF!,2,0)),"N/A",(VLOOKUP(A65,#REF!,2,0)))</f>
        <v>N/A</v>
      </c>
      <c r="C65" s="7"/>
      <c r="D65" s="7">
        <v>11670</v>
      </c>
      <c r="E65" s="7"/>
      <c r="F65" s="7">
        <v>34921.5</v>
      </c>
      <c r="G65" s="7"/>
      <c r="H65" s="7"/>
      <c r="I65" s="7">
        <v>9506.5</v>
      </c>
      <c r="J65" s="7"/>
      <c r="K65" s="7">
        <v>44696</v>
      </c>
      <c r="L65" s="112" t="str">
        <f>+IF(ISERROR(VLOOKUP(A65,#REF!,7,0)),"0.00",((VLOOKUP(A65,#REF!,7,0))))</f>
        <v>0.00</v>
      </c>
      <c r="M65" s="7"/>
      <c r="N65" s="7"/>
      <c r="O65" s="9">
        <f t="shared" si="7"/>
        <v>100794</v>
      </c>
    </row>
    <row r="66" spans="1:15" ht="12.75">
      <c r="A66" s="108">
        <v>133</v>
      </c>
      <c r="B66" s="91" t="str">
        <f>IF(ISERROR(VLOOKUP(A66,#REF!,2,0)),"N/A",(VLOOKUP(A66,#REF!,2,0)))</f>
        <v>N/A</v>
      </c>
      <c r="C66" s="7"/>
      <c r="D66" s="7"/>
      <c r="E66" s="7"/>
      <c r="F66" s="7"/>
      <c r="G66" s="7"/>
      <c r="H66" s="7"/>
      <c r="I66" s="7"/>
      <c r="J66" s="7"/>
      <c r="K66" s="7">
        <v>3408</v>
      </c>
      <c r="L66" s="112" t="str">
        <f>+IF(ISERROR(VLOOKUP(A66,#REF!,7,0)),"0.00",((VLOOKUP(A66,#REF!,7,0))))</f>
        <v>0.00</v>
      </c>
      <c r="M66" s="7"/>
      <c r="N66" s="7"/>
      <c r="O66" s="9">
        <f t="shared" si="7"/>
        <v>3408</v>
      </c>
    </row>
    <row r="67" spans="1:15" ht="12.75">
      <c r="A67" s="108">
        <v>135</v>
      </c>
      <c r="B67" s="91" t="str">
        <f>IF(ISERROR(VLOOKUP(A67,#REF!,2,0)),"N/A",(VLOOKUP(A67,#REF!,2,0)))</f>
        <v>N/A</v>
      </c>
      <c r="C67" s="7"/>
      <c r="D67" s="7"/>
      <c r="E67" s="7"/>
      <c r="F67" s="7">
        <v>15300</v>
      </c>
      <c r="G67" s="7"/>
      <c r="H67" s="7"/>
      <c r="I67" s="7">
        <v>11200</v>
      </c>
      <c r="J67" s="7"/>
      <c r="K67" s="7">
        <v>4395</v>
      </c>
      <c r="L67" s="112" t="str">
        <f>+IF(ISERROR(VLOOKUP(A67,#REF!,7,0)),"0.00",((VLOOKUP(A67,#REF!,7,0))))</f>
        <v>0.00</v>
      </c>
      <c r="M67" s="7"/>
      <c r="N67" s="7"/>
      <c r="O67" s="9">
        <f t="shared" si="7"/>
        <v>30895</v>
      </c>
    </row>
    <row r="68" spans="1:15" ht="12.75">
      <c r="A68" s="107">
        <v>14</v>
      </c>
      <c r="B68" s="90" t="s">
        <v>211</v>
      </c>
      <c r="C68" s="7"/>
      <c r="D68" s="7"/>
      <c r="E68" s="7"/>
      <c r="F68" s="7"/>
      <c r="G68" s="7"/>
      <c r="H68" s="7"/>
      <c r="I68" s="7"/>
      <c r="J68" s="7"/>
      <c r="K68" s="7"/>
      <c r="L68" s="7"/>
      <c r="M68" s="7"/>
      <c r="N68" s="7"/>
      <c r="O68" s="9">
        <f t="shared" si="7"/>
        <v>0</v>
      </c>
    </row>
    <row r="69" spans="1:15" ht="12.75">
      <c r="A69" s="108">
        <v>141</v>
      </c>
      <c r="B69" s="91" t="str">
        <f>IF(ISERROR(VLOOKUP(A69,#REF!,2,0)),"N/A",(VLOOKUP(A69,#REF!,2,0)))</f>
        <v>N/A</v>
      </c>
      <c r="C69" s="7"/>
      <c r="D69" s="7">
        <v>8818.42</v>
      </c>
      <c r="E69" s="7"/>
      <c r="F69" s="7">
        <v>4808.5</v>
      </c>
      <c r="G69" s="7">
        <v>19272.24</v>
      </c>
      <c r="H69" s="7"/>
      <c r="I69" s="7">
        <v>27173.81</v>
      </c>
      <c r="J69" s="7"/>
      <c r="K69" s="7"/>
      <c r="L69" s="112" t="str">
        <f>+IF(ISERROR(VLOOKUP(A69,#REF!,7,0)),"0.00",((VLOOKUP(A69,#REF!,7,0))))</f>
        <v>0.00</v>
      </c>
      <c r="M69" s="7"/>
      <c r="N69" s="7"/>
      <c r="O69" s="9">
        <f t="shared" si="7"/>
        <v>60072.97</v>
      </c>
    </row>
    <row r="70" spans="1:15" ht="12.75">
      <c r="A70" s="108">
        <v>142</v>
      </c>
      <c r="B70" s="91" t="str">
        <f>IF(ISERROR(VLOOKUP(A70,#REF!,2,0)),"N/A",(VLOOKUP(A70,#REF!,2,0)))</f>
        <v>N/A</v>
      </c>
      <c r="C70" s="7"/>
      <c r="D70" s="7"/>
      <c r="E70" s="7"/>
      <c r="F70" s="7"/>
      <c r="G70" s="7"/>
      <c r="H70" s="7">
        <v>11417.55</v>
      </c>
      <c r="I70" s="7">
        <v>250</v>
      </c>
      <c r="J70" s="7"/>
      <c r="K70" s="7"/>
      <c r="L70" s="112" t="str">
        <f>+IF(ISERROR(VLOOKUP(A70,#REF!,7,0)),"0.00",((VLOOKUP(A70,#REF!,7,0))))</f>
        <v>0.00</v>
      </c>
      <c r="M70" s="7"/>
      <c r="N70" s="7"/>
      <c r="O70" s="9">
        <f t="shared" si="7"/>
        <v>11667.55</v>
      </c>
    </row>
    <row r="71" spans="1:15" ht="12.75">
      <c r="A71" s="108">
        <v>143</v>
      </c>
      <c r="B71" s="91" t="str">
        <f>IF(ISERROR(VLOOKUP(A71,#REF!,2,0)),"N/A",(VLOOKUP(A71,#REF!,2,0)))</f>
        <v>N/A</v>
      </c>
      <c r="C71" s="7"/>
      <c r="D71" s="7"/>
      <c r="E71" s="7"/>
      <c r="F71" s="7"/>
      <c r="G71" s="7"/>
      <c r="H71" s="7">
        <v>3659.84</v>
      </c>
      <c r="I71" s="7"/>
      <c r="J71" s="7"/>
      <c r="K71" s="7"/>
      <c r="L71" s="112" t="str">
        <f>+IF(ISERROR(VLOOKUP(A71,#REF!,7,0)),"0.00",((VLOOKUP(A71,#REF!,7,0))))</f>
        <v>0.00</v>
      </c>
      <c r="M71" s="7"/>
      <c r="N71" s="7"/>
      <c r="O71" s="9">
        <f t="shared" si="7"/>
        <v>3659.84</v>
      </c>
    </row>
    <row r="72" spans="1:15" ht="12.75">
      <c r="A72" s="107">
        <v>15</v>
      </c>
      <c r="B72" s="90" t="s">
        <v>109</v>
      </c>
      <c r="C72" s="7"/>
      <c r="D72" s="7"/>
      <c r="E72" s="7"/>
      <c r="F72" s="7"/>
      <c r="G72" s="7"/>
      <c r="H72" s="7"/>
      <c r="I72" s="7"/>
      <c r="J72" s="7"/>
      <c r="K72" s="7"/>
      <c r="L72" s="7"/>
      <c r="M72" s="7"/>
      <c r="N72" s="7"/>
      <c r="O72" s="9">
        <f t="shared" si="7"/>
        <v>0</v>
      </c>
    </row>
    <row r="73" spans="1:15" ht="12.75">
      <c r="A73" s="108">
        <v>151</v>
      </c>
      <c r="B73" s="91" t="str">
        <f>IF(ISERROR(VLOOKUP(A73,#REF!,2,0)),"N/A",(VLOOKUP(A73,#REF!,2,0)))</f>
        <v>N/A</v>
      </c>
      <c r="C73" s="7"/>
      <c r="D73" s="7"/>
      <c r="E73" s="7"/>
      <c r="F73" s="7"/>
      <c r="G73" s="7"/>
      <c r="H73" s="7"/>
      <c r="I73" s="7"/>
      <c r="J73" s="7"/>
      <c r="K73" s="7"/>
      <c r="L73" s="112" t="str">
        <f>+IF(ISERROR(VLOOKUP(A73,#REF!,7,0)),"0.00",((VLOOKUP(A73,#REF!,7,0))))</f>
        <v>0.00</v>
      </c>
      <c r="M73" s="7"/>
      <c r="N73" s="7"/>
      <c r="O73" s="9">
        <f t="shared" si="7"/>
        <v>0</v>
      </c>
    </row>
    <row r="74" spans="1:15" ht="12.75">
      <c r="A74" s="108">
        <v>155</v>
      </c>
      <c r="B74" s="91" t="str">
        <f>IF(ISERROR(VLOOKUP(A74,#REF!,2,0)),"N/A",(VLOOKUP(A74,#REF!,2,0)))</f>
        <v>N/A</v>
      </c>
      <c r="C74" s="7"/>
      <c r="D74" s="7"/>
      <c r="E74" s="7"/>
      <c r="F74" s="7"/>
      <c r="G74" s="7"/>
      <c r="H74" s="7"/>
      <c r="I74" s="7"/>
      <c r="J74" s="7"/>
      <c r="K74" s="7"/>
      <c r="L74" s="112" t="str">
        <f>+IF(ISERROR(VLOOKUP(A74,#REF!,7,0)),"0.00",((VLOOKUP(A74,#REF!,7,0))))</f>
        <v>0.00</v>
      </c>
      <c r="M74" s="7"/>
      <c r="N74" s="7"/>
      <c r="O74" s="9">
        <f>SUM(C74:N74)</f>
        <v>0</v>
      </c>
    </row>
    <row r="75" spans="1:15" ht="12.75">
      <c r="A75" s="107">
        <v>16</v>
      </c>
      <c r="B75" s="87" t="s">
        <v>110</v>
      </c>
      <c r="C75" s="9"/>
      <c r="D75" s="9"/>
      <c r="E75" s="9"/>
      <c r="F75" s="9"/>
      <c r="G75" s="9"/>
      <c r="H75" s="9"/>
      <c r="I75" s="9"/>
      <c r="J75" s="9"/>
      <c r="K75" s="9"/>
      <c r="L75" s="9"/>
      <c r="M75" s="9"/>
      <c r="N75" s="9"/>
      <c r="O75" s="9">
        <f aca="true" t="shared" si="8" ref="O75:O106">SUM(C75:N75)</f>
        <v>0</v>
      </c>
    </row>
    <row r="76" spans="1:15" ht="12.75">
      <c r="A76" s="108">
        <v>162</v>
      </c>
      <c r="B76" s="91" t="str">
        <f>IF(ISERROR(VLOOKUP(A76,#REF!,2,0)),"N/A",(VLOOKUP(A76,#REF!,2,0)))</f>
        <v>N/A</v>
      </c>
      <c r="C76" s="7"/>
      <c r="D76" s="7"/>
      <c r="E76" s="7"/>
      <c r="F76" s="7"/>
      <c r="G76" s="7">
        <v>250</v>
      </c>
      <c r="H76" s="7"/>
      <c r="I76" s="7"/>
      <c r="J76" s="7"/>
      <c r="K76" s="7">
        <v>250</v>
      </c>
      <c r="L76" s="112" t="str">
        <f>+IF(ISERROR(VLOOKUP(A76,#REF!,7,0)),"0.00",((VLOOKUP(A76,#REF!,7,0))))</f>
        <v>0.00</v>
      </c>
      <c r="M76" s="7"/>
      <c r="N76" s="7"/>
      <c r="O76" s="9">
        <f t="shared" si="8"/>
        <v>500</v>
      </c>
    </row>
    <row r="77" spans="1:15" ht="12.75">
      <c r="A77" s="108">
        <v>164</v>
      </c>
      <c r="B77" s="91" t="str">
        <f>IF(ISERROR(VLOOKUP(A77,#REF!,2,0)),"N/A",(VLOOKUP(A77,#REF!,2,0)))</f>
        <v>N/A</v>
      </c>
      <c r="C77" s="7"/>
      <c r="D77" s="7"/>
      <c r="E77" s="7"/>
      <c r="F77" s="7"/>
      <c r="G77" s="7"/>
      <c r="H77" s="7">
        <v>3650</v>
      </c>
      <c r="I77" s="7">
        <v>613.99</v>
      </c>
      <c r="J77" s="7"/>
      <c r="K77" s="7">
        <v>332</v>
      </c>
      <c r="L77" s="112" t="str">
        <f>+IF(ISERROR(VLOOKUP(A77,#REF!,7,0)),"0.00",((VLOOKUP(A77,#REF!,7,0))))</f>
        <v>0.00</v>
      </c>
      <c r="M77" s="7"/>
      <c r="N77" s="7"/>
      <c r="O77" s="9">
        <f t="shared" si="8"/>
        <v>4595.99</v>
      </c>
    </row>
    <row r="78" spans="1:15" ht="12.75">
      <c r="A78" s="108">
        <v>165</v>
      </c>
      <c r="B78" s="91" t="str">
        <f>IF(ISERROR(VLOOKUP(A78,#REF!,2,0)),"N/A",(VLOOKUP(A78,#REF!,2,0)))</f>
        <v>N/A</v>
      </c>
      <c r="C78" s="7"/>
      <c r="D78" s="7"/>
      <c r="E78" s="7"/>
      <c r="F78" s="7">
        <v>300</v>
      </c>
      <c r="G78" s="7"/>
      <c r="H78" s="7"/>
      <c r="I78" s="7">
        <v>2289.72</v>
      </c>
      <c r="J78" s="7"/>
      <c r="K78" s="7">
        <v>5064</v>
      </c>
      <c r="L78" s="112" t="str">
        <f>+IF(ISERROR(VLOOKUP(A78,#REF!,7,0)),"0.00",((VLOOKUP(A78,#REF!,7,0))))</f>
        <v>0.00</v>
      </c>
      <c r="M78" s="7"/>
      <c r="N78" s="7"/>
      <c r="O78" s="9">
        <f t="shared" si="8"/>
        <v>7653.719999999999</v>
      </c>
    </row>
    <row r="79" spans="1:15" ht="12.75">
      <c r="A79" s="108">
        <v>168</v>
      </c>
      <c r="B79" s="91" t="str">
        <f>IF(ISERROR(VLOOKUP(A79,#REF!,2,0)),"N/A",(VLOOKUP(A79,#REF!,2,0)))</f>
        <v>N/A</v>
      </c>
      <c r="C79" s="7"/>
      <c r="D79" s="7"/>
      <c r="E79" s="7"/>
      <c r="F79" s="7"/>
      <c r="G79" s="7"/>
      <c r="H79" s="7">
        <v>1555</v>
      </c>
      <c r="I79" s="7">
        <v>291</v>
      </c>
      <c r="J79" s="7"/>
      <c r="K79" s="7"/>
      <c r="L79" s="112" t="str">
        <f>+IF(ISERROR(VLOOKUP(A79,#REF!,7,0)),"0.00",((VLOOKUP(A79,#REF!,7,0))))</f>
        <v>0.00</v>
      </c>
      <c r="M79" s="7"/>
      <c r="N79" s="7"/>
      <c r="O79" s="9">
        <f t="shared" si="8"/>
        <v>1846</v>
      </c>
    </row>
    <row r="80" spans="1:15" ht="12.75">
      <c r="A80" s="107">
        <v>17</v>
      </c>
      <c r="B80" s="87" t="s">
        <v>111</v>
      </c>
      <c r="C80" s="9"/>
      <c r="D80" s="9"/>
      <c r="E80" s="9"/>
      <c r="F80" s="9"/>
      <c r="G80" s="9"/>
      <c r="H80" s="9"/>
      <c r="I80" s="9"/>
      <c r="J80" s="9"/>
      <c r="K80" s="9"/>
      <c r="L80" s="9"/>
      <c r="M80" s="9"/>
      <c r="N80" s="9"/>
      <c r="O80" s="9">
        <f t="shared" si="8"/>
        <v>0</v>
      </c>
    </row>
    <row r="81" spans="1:15" ht="12.75">
      <c r="A81" s="108">
        <v>171</v>
      </c>
      <c r="B81" s="91" t="str">
        <f>IF(ISERROR(VLOOKUP(A81,#REF!,2,0)),"N/A",(VLOOKUP(A81,#REF!,2,0)))</f>
        <v>N/A</v>
      </c>
      <c r="C81" s="7"/>
      <c r="D81" s="7"/>
      <c r="E81" s="7"/>
      <c r="F81" s="7"/>
      <c r="G81" s="7"/>
      <c r="H81" s="7"/>
      <c r="I81" s="7"/>
      <c r="J81" s="7"/>
      <c r="K81" s="7"/>
      <c r="L81" s="112" t="str">
        <f>+IF(ISERROR(VLOOKUP(A81,#REF!,7,0)),"0.00",((VLOOKUP(A81,#REF!,7,0))))</f>
        <v>0.00</v>
      </c>
      <c r="M81" s="7"/>
      <c r="N81" s="7"/>
      <c r="O81" s="9">
        <f t="shared" si="8"/>
        <v>0</v>
      </c>
    </row>
    <row r="82" spans="1:15" ht="12.75">
      <c r="A82" s="108">
        <v>174</v>
      </c>
      <c r="B82" s="91" t="str">
        <f>IF(ISERROR(VLOOKUP(A82,#REF!,2,0)),"N/A",(VLOOKUP(A82,#REF!,2,0)))</f>
        <v>N/A</v>
      </c>
      <c r="C82" s="7"/>
      <c r="D82" s="7"/>
      <c r="E82" s="7"/>
      <c r="F82" s="7"/>
      <c r="G82" s="7"/>
      <c r="H82" s="7"/>
      <c r="I82" s="7"/>
      <c r="J82" s="7">
        <v>155</v>
      </c>
      <c r="K82" s="7"/>
      <c r="L82" s="112" t="str">
        <f>+IF(ISERROR(VLOOKUP(A82,#REF!,7,0)),"0.00",((VLOOKUP(A82,#REF!,7,0))))</f>
        <v>0.00</v>
      </c>
      <c r="M82" s="7"/>
      <c r="N82" s="7"/>
      <c r="O82" s="9">
        <f t="shared" si="8"/>
        <v>155</v>
      </c>
    </row>
    <row r="83" spans="1:15" ht="12.75">
      <c r="A83" s="108">
        <v>176</v>
      </c>
      <c r="B83" s="91" t="str">
        <f>IF(ISERROR(VLOOKUP(A83,#REF!,2,0)),"N/A",(VLOOKUP(A83,#REF!,2,0)))</f>
        <v>N/A</v>
      </c>
      <c r="C83" s="7"/>
      <c r="D83" s="7"/>
      <c r="E83" s="7"/>
      <c r="F83" s="7"/>
      <c r="G83" s="7"/>
      <c r="H83" s="7"/>
      <c r="I83" s="7">
        <v>309.67</v>
      </c>
      <c r="J83" s="7"/>
      <c r="K83" s="7"/>
      <c r="L83" s="112" t="str">
        <f>+IF(ISERROR(VLOOKUP(A83,#REF!,7,0)),"0.00",((VLOOKUP(A83,#REF!,7,0))))</f>
        <v>0.00</v>
      </c>
      <c r="M83" s="7"/>
      <c r="N83" s="7"/>
      <c r="O83" s="9">
        <f t="shared" si="8"/>
        <v>309.67</v>
      </c>
    </row>
    <row r="84" spans="1:15" ht="12.75">
      <c r="A84" s="107">
        <v>18</v>
      </c>
      <c r="B84" s="90" t="s">
        <v>113</v>
      </c>
      <c r="C84" s="7"/>
      <c r="D84" s="7"/>
      <c r="E84" s="7"/>
      <c r="F84" s="7"/>
      <c r="G84" s="7"/>
      <c r="H84" s="7"/>
      <c r="I84" s="7"/>
      <c r="J84" s="7"/>
      <c r="K84" s="7"/>
      <c r="L84" s="7"/>
      <c r="M84" s="7"/>
      <c r="N84" s="7"/>
      <c r="O84" s="9">
        <f t="shared" si="8"/>
        <v>0</v>
      </c>
    </row>
    <row r="85" spans="1:15" ht="12.75">
      <c r="A85" s="108">
        <v>182</v>
      </c>
      <c r="B85" s="91" t="str">
        <f>IF(ISERROR(VLOOKUP(A85,#REF!,2,0)),"N/A",(VLOOKUP(A85,#REF!,2,0)))</f>
        <v>N/A</v>
      </c>
      <c r="C85" s="7"/>
      <c r="D85" s="7"/>
      <c r="E85" s="7"/>
      <c r="F85" s="7"/>
      <c r="G85" s="7">
        <v>775</v>
      </c>
      <c r="H85" s="7"/>
      <c r="I85" s="7"/>
      <c r="J85" s="7"/>
      <c r="K85" s="7"/>
      <c r="L85" s="112" t="str">
        <f>+IF(ISERROR(VLOOKUP(A85,#REF!,7,0)),"0.00",((VLOOKUP(A85,#REF!,7,0))))</f>
        <v>0.00</v>
      </c>
      <c r="M85" s="7"/>
      <c r="N85" s="7"/>
      <c r="O85" s="9">
        <f t="shared" si="8"/>
        <v>775</v>
      </c>
    </row>
    <row r="86" spans="1:15" ht="12.75">
      <c r="A86" s="108">
        <v>185</v>
      </c>
      <c r="B86" s="91" t="str">
        <f>IF(ISERROR(VLOOKUP(A86,#REF!,2,0)),"N/A",(VLOOKUP(A86,#REF!,2,0)))</f>
        <v>N/A</v>
      </c>
      <c r="C86" s="7"/>
      <c r="D86" s="7"/>
      <c r="E86" s="7">
        <v>1400</v>
      </c>
      <c r="F86" s="7"/>
      <c r="G86" s="7"/>
      <c r="H86" s="7"/>
      <c r="I86" s="7"/>
      <c r="J86" s="7"/>
      <c r="K86" s="7"/>
      <c r="L86" s="112" t="str">
        <f>+IF(ISERROR(VLOOKUP(A86,#REF!,7,0)),"0.00",((VLOOKUP(A86,#REF!,7,0))))</f>
        <v>0.00</v>
      </c>
      <c r="M86" s="7"/>
      <c r="N86" s="7"/>
      <c r="O86" s="9">
        <f t="shared" si="8"/>
        <v>1400</v>
      </c>
    </row>
    <row r="87" spans="1:15" ht="12.75">
      <c r="A87" s="108">
        <v>189</v>
      </c>
      <c r="B87" s="91" t="str">
        <f>IF(ISERROR(VLOOKUP(A87,#REF!,2,0)),"N/A",(VLOOKUP(A87,#REF!,2,0)))</f>
        <v>N/A</v>
      </c>
      <c r="C87" s="7"/>
      <c r="D87" s="7"/>
      <c r="E87" s="7"/>
      <c r="F87" s="7"/>
      <c r="G87" s="7"/>
      <c r="H87" s="7"/>
      <c r="I87" s="7"/>
      <c r="J87" s="7"/>
      <c r="K87" s="7">
        <v>110</v>
      </c>
      <c r="L87" s="112" t="str">
        <f>+IF(ISERROR(VLOOKUP(A87,#REF!,7,0)),"0.00",((VLOOKUP(A87,#REF!,7,0))))</f>
        <v>0.00</v>
      </c>
      <c r="M87" s="7"/>
      <c r="N87" s="7"/>
      <c r="O87" s="9">
        <f t="shared" si="8"/>
        <v>110</v>
      </c>
    </row>
    <row r="88" spans="1:15" ht="12.75">
      <c r="A88" s="107">
        <v>19</v>
      </c>
      <c r="B88" s="90" t="s">
        <v>10</v>
      </c>
      <c r="C88" s="7"/>
      <c r="D88" s="7"/>
      <c r="E88" s="7"/>
      <c r="F88" s="7"/>
      <c r="G88" s="7"/>
      <c r="H88" s="7"/>
      <c r="I88" s="7"/>
      <c r="J88" s="7"/>
      <c r="K88" s="7"/>
      <c r="L88" s="7"/>
      <c r="M88" s="7"/>
      <c r="N88" s="7"/>
      <c r="O88" s="9">
        <f t="shared" si="8"/>
        <v>0</v>
      </c>
    </row>
    <row r="89" spans="1:15" ht="12.75">
      <c r="A89" s="108">
        <v>191</v>
      </c>
      <c r="B89" s="91" t="str">
        <f>IF(ISERROR(VLOOKUP(A89,#REF!,2,0)),"N/A",(VLOOKUP(A89,#REF!,2,0)))</f>
        <v>N/A</v>
      </c>
      <c r="C89" s="7">
        <v>957.79</v>
      </c>
      <c r="D89" s="7">
        <v>957.79</v>
      </c>
      <c r="E89" s="7">
        <v>4065.49</v>
      </c>
      <c r="F89" s="7">
        <v>2511.65</v>
      </c>
      <c r="G89" s="7">
        <v>1243.08</v>
      </c>
      <c r="H89" s="7">
        <v>588</v>
      </c>
      <c r="I89" s="7"/>
      <c r="J89" s="7">
        <v>2486.16</v>
      </c>
      <c r="K89" s="7">
        <v>4350.78</v>
      </c>
      <c r="L89" s="112" t="str">
        <f>+IF(ISERROR(VLOOKUP(A89,#REF!,7,0)),"0.00",((VLOOKUP(A89,#REF!,7,0))))</f>
        <v>0.00</v>
      </c>
      <c r="M89" s="7"/>
      <c r="N89" s="7"/>
      <c r="O89" s="9">
        <f t="shared" si="8"/>
        <v>17160.739999999998</v>
      </c>
    </row>
    <row r="90" spans="1:15" ht="12.75">
      <c r="A90" s="108">
        <v>194</v>
      </c>
      <c r="B90" s="91" t="str">
        <f>IF(ISERROR(VLOOKUP(A90,#REF!,2,0)),"N/A",(VLOOKUP(A90,#REF!,2,0)))</f>
        <v>N/A</v>
      </c>
      <c r="C90" s="7"/>
      <c r="D90" s="7"/>
      <c r="E90" s="7">
        <v>538.65</v>
      </c>
      <c r="F90" s="7">
        <v>350.06</v>
      </c>
      <c r="G90" s="7"/>
      <c r="H90" s="7"/>
      <c r="I90" s="7"/>
      <c r="J90" s="7"/>
      <c r="K90" s="7"/>
      <c r="L90" s="112" t="str">
        <f>+IF(ISERROR(VLOOKUP(A90,#REF!,7,0)),"0.00",((VLOOKUP(A90,#REF!,7,0))))</f>
        <v>0.00</v>
      </c>
      <c r="M90" s="7"/>
      <c r="N90" s="7"/>
      <c r="O90" s="9">
        <f t="shared" si="8"/>
        <v>888.71</v>
      </c>
    </row>
    <row r="91" spans="1:15" ht="12.75">
      <c r="A91" s="108">
        <v>195</v>
      </c>
      <c r="B91" s="91" t="str">
        <f>IF(ISERROR(VLOOKUP(A91,#REF!,2,0)),"N/A",(VLOOKUP(A91,#REF!,2,0)))</f>
        <v>N/A</v>
      </c>
      <c r="C91" s="7"/>
      <c r="D91" s="7">
        <v>110</v>
      </c>
      <c r="E91" s="7"/>
      <c r="F91" s="7">
        <v>30</v>
      </c>
      <c r="G91" s="7"/>
      <c r="H91" s="7">
        <v>1553.29</v>
      </c>
      <c r="I91" s="7">
        <v>193</v>
      </c>
      <c r="J91" s="7">
        <v>38</v>
      </c>
      <c r="K91" s="7">
        <v>74</v>
      </c>
      <c r="L91" s="112" t="str">
        <f>+IF(ISERROR(VLOOKUP(A91,#REF!,7,0)),"0.00",((VLOOKUP(A91,#REF!,7,0))))</f>
        <v>0.00</v>
      </c>
      <c r="M91" s="7"/>
      <c r="N91" s="7"/>
      <c r="O91" s="9">
        <f t="shared" si="8"/>
        <v>1998.29</v>
      </c>
    </row>
    <row r="92" spans="1:15" ht="12.75">
      <c r="A92" s="108">
        <v>196</v>
      </c>
      <c r="B92" s="91" t="str">
        <f>IF(ISERROR(VLOOKUP(A92,#REF!,2,0)),"N/A",(VLOOKUP(A92,#REF!,2,0)))</f>
        <v>N/A</v>
      </c>
      <c r="C92" s="7"/>
      <c r="D92" s="7"/>
      <c r="E92" s="7">
        <v>17380</v>
      </c>
      <c r="F92" s="7">
        <v>150</v>
      </c>
      <c r="G92" s="7">
        <v>620.74</v>
      </c>
      <c r="H92" s="7">
        <v>6098.16</v>
      </c>
      <c r="I92" s="7">
        <v>1440</v>
      </c>
      <c r="J92" s="7"/>
      <c r="K92" s="7"/>
      <c r="L92" s="112" t="str">
        <f>+IF(ISERROR(VLOOKUP(A92,#REF!,7,0)),"0.00",((VLOOKUP(A92,#REF!,7,0))))</f>
        <v>0.00</v>
      </c>
      <c r="M92" s="7"/>
      <c r="N92" s="7"/>
      <c r="O92" s="9">
        <f t="shared" si="8"/>
        <v>25688.9</v>
      </c>
    </row>
    <row r="93" spans="1:15" ht="12.75">
      <c r="A93" s="108">
        <v>199</v>
      </c>
      <c r="B93" s="91" t="str">
        <f>IF(ISERROR(VLOOKUP(A93,#REF!,2,0)),"N/A",(VLOOKUP(A93,#REF!,2,0)))</f>
        <v>N/A</v>
      </c>
      <c r="C93" s="7"/>
      <c r="D93" s="7">
        <v>701.6</v>
      </c>
      <c r="E93" s="7">
        <v>1211</v>
      </c>
      <c r="F93" s="7">
        <v>7765.8</v>
      </c>
      <c r="G93" s="7">
        <v>2513.33</v>
      </c>
      <c r="H93" s="7"/>
      <c r="I93" s="7">
        <v>5</v>
      </c>
      <c r="J93" s="7"/>
      <c r="K93" s="7">
        <v>53.99</v>
      </c>
      <c r="L93" s="112" t="str">
        <f>+IF(ISERROR(VLOOKUP(A93,#REF!,7,0)),"0.00",((VLOOKUP(A93,#REF!,7,0))))</f>
        <v>0.00</v>
      </c>
      <c r="M93" s="7"/>
      <c r="N93" s="7"/>
      <c r="O93" s="9">
        <f t="shared" si="8"/>
        <v>12250.72</v>
      </c>
    </row>
    <row r="94" spans="1:15" ht="12.75">
      <c r="A94" s="107">
        <v>2</v>
      </c>
      <c r="B94" s="90" t="s">
        <v>40</v>
      </c>
      <c r="C94" s="7"/>
      <c r="D94" s="7"/>
      <c r="E94" s="7"/>
      <c r="F94" s="7"/>
      <c r="G94" s="7"/>
      <c r="H94" s="7"/>
      <c r="I94" s="7"/>
      <c r="J94" s="7"/>
      <c r="K94" s="7"/>
      <c r="L94" s="7"/>
      <c r="M94" s="7"/>
      <c r="N94" s="7"/>
      <c r="O94" s="9">
        <f t="shared" si="8"/>
        <v>0</v>
      </c>
    </row>
    <row r="95" spans="1:15" ht="12.75">
      <c r="A95" s="107">
        <v>21</v>
      </c>
      <c r="B95" s="90" t="s">
        <v>11</v>
      </c>
      <c r="C95" s="7"/>
      <c r="D95" s="7"/>
      <c r="E95" s="7"/>
      <c r="F95" s="7"/>
      <c r="G95" s="7"/>
      <c r="H95" s="7"/>
      <c r="I95" s="7"/>
      <c r="J95" s="7"/>
      <c r="K95" s="7"/>
      <c r="L95" s="7"/>
      <c r="M95" s="7"/>
      <c r="N95" s="7"/>
      <c r="O95" s="9">
        <f t="shared" si="8"/>
        <v>0</v>
      </c>
    </row>
    <row r="96" spans="1:15" ht="12.75">
      <c r="A96" s="108">
        <v>211</v>
      </c>
      <c r="B96" s="91" t="str">
        <f>IF(ISERROR(VLOOKUP(A96,#REF!,2,0)),"N/A",(VLOOKUP(A96,#REF!,2,0)))</f>
        <v>N/A</v>
      </c>
      <c r="C96" s="7"/>
      <c r="D96" s="7">
        <v>730.9</v>
      </c>
      <c r="E96" s="7">
        <v>725.9</v>
      </c>
      <c r="F96" s="7">
        <v>1048.55</v>
      </c>
      <c r="G96" s="7">
        <v>1695.25</v>
      </c>
      <c r="H96" s="7">
        <v>354.2</v>
      </c>
      <c r="I96" s="7">
        <v>1449.8</v>
      </c>
      <c r="J96" s="7">
        <v>323.25</v>
      </c>
      <c r="K96" s="7">
        <v>6380.53</v>
      </c>
      <c r="L96" s="112" t="str">
        <f>+IF(ISERROR(VLOOKUP(A96,#REF!,7,0)),"0.00",((VLOOKUP(A96,#REF!,7,0))))</f>
        <v>0.00</v>
      </c>
      <c r="M96" s="7"/>
      <c r="N96" s="7"/>
      <c r="O96" s="9">
        <f t="shared" si="8"/>
        <v>12708.380000000001</v>
      </c>
    </row>
    <row r="97" spans="1:15" ht="12.75">
      <c r="A97" s="107">
        <v>22</v>
      </c>
      <c r="B97" s="90" t="s">
        <v>134</v>
      </c>
      <c r="C97" s="7"/>
      <c r="D97" s="7"/>
      <c r="E97" s="7"/>
      <c r="F97" s="7"/>
      <c r="G97" s="7"/>
      <c r="H97" s="7"/>
      <c r="I97" s="7"/>
      <c r="J97" s="7"/>
      <c r="K97" s="7"/>
      <c r="L97" s="7"/>
      <c r="M97" s="7"/>
      <c r="N97" s="7"/>
      <c r="O97" s="9">
        <f t="shared" si="8"/>
        <v>0</v>
      </c>
    </row>
    <row r="98" spans="1:15" ht="12.75">
      <c r="A98" s="108">
        <v>223</v>
      </c>
      <c r="B98" s="91" t="str">
        <f>IF(ISERROR(VLOOKUP(A98,#REF!,2,0)),"N/A",(VLOOKUP(A98,#REF!,2,0)))</f>
        <v>N/A</v>
      </c>
      <c r="C98" s="7"/>
      <c r="D98" s="7"/>
      <c r="E98" s="7"/>
      <c r="F98" s="7"/>
      <c r="G98" s="7"/>
      <c r="H98" s="7"/>
      <c r="I98" s="7"/>
      <c r="J98" s="7"/>
      <c r="K98" s="7"/>
      <c r="L98" s="112" t="str">
        <f>+IF(ISERROR(VLOOKUP(A98,#REF!,7,0)),"0.00",((VLOOKUP(A98,#REF!,7,0))))</f>
        <v>0.00</v>
      </c>
      <c r="M98" s="7"/>
      <c r="N98" s="7"/>
      <c r="O98" s="9">
        <f t="shared" si="8"/>
        <v>0</v>
      </c>
    </row>
    <row r="99" spans="1:15" ht="12.75">
      <c r="A99" s="107">
        <v>23</v>
      </c>
      <c r="B99" s="90" t="s">
        <v>12</v>
      </c>
      <c r="C99" s="7"/>
      <c r="D99" s="7"/>
      <c r="E99" s="7"/>
      <c r="F99" s="7"/>
      <c r="G99" s="7"/>
      <c r="H99" s="7"/>
      <c r="I99" s="7"/>
      <c r="J99" s="7"/>
      <c r="K99" s="7"/>
      <c r="L99" s="7"/>
      <c r="M99" s="7"/>
      <c r="N99" s="7"/>
      <c r="O99" s="9">
        <f t="shared" si="8"/>
        <v>0</v>
      </c>
    </row>
    <row r="100" spans="1:15" ht="12.75">
      <c r="A100" s="108">
        <v>233</v>
      </c>
      <c r="B100" s="91" t="str">
        <f>IF(ISERROR(VLOOKUP(A100,#REF!,2,0)),"N/A",(VLOOKUP(A100,#REF!,2,0)))</f>
        <v>N/A</v>
      </c>
      <c r="C100" s="7"/>
      <c r="D100" s="7"/>
      <c r="E100" s="7"/>
      <c r="F100" s="7">
        <v>750</v>
      </c>
      <c r="G100" s="7"/>
      <c r="H100" s="7"/>
      <c r="I100" s="7"/>
      <c r="J100" s="7"/>
      <c r="K100" s="7"/>
      <c r="L100" s="112" t="str">
        <f>+IF(ISERROR(VLOOKUP(A100,#REF!,7,0)),"0.00",((VLOOKUP(A100,#REF!,7,0))))</f>
        <v>0.00</v>
      </c>
      <c r="M100" s="7"/>
      <c r="N100" s="7"/>
      <c r="O100" s="9">
        <f t="shared" si="8"/>
        <v>750</v>
      </c>
    </row>
    <row r="101" spans="1:15" ht="12.75">
      <c r="A101" s="107">
        <v>24</v>
      </c>
      <c r="B101" s="90" t="s">
        <v>117</v>
      </c>
      <c r="C101" s="7"/>
      <c r="D101" s="7"/>
      <c r="E101" s="7"/>
      <c r="F101" s="7"/>
      <c r="G101" s="7"/>
      <c r="H101" s="7"/>
      <c r="I101" s="7"/>
      <c r="J101" s="7"/>
      <c r="K101" s="7"/>
      <c r="L101" s="7"/>
      <c r="M101" s="7"/>
      <c r="N101" s="7"/>
      <c r="O101" s="9">
        <f t="shared" si="8"/>
        <v>0</v>
      </c>
    </row>
    <row r="102" spans="1:15" ht="12.75">
      <c r="A102" s="108">
        <v>241</v>
      </c>
      <c r="B102" s="91" t="str">
        <f>IF(ISERROR(VLOOKUP(A102,#REF!,2,0)),"N/A",(VLOOKUP(A102,#REF!,2,0)))</f>
        <v>N/A</v>
      </c>
      <c r="C102" s="7"/>
      <c r="D102" s="7"/>
      <c r="E102" s="7"/>
      <c r="F102" s="7"/>
      <c r="G102" s="7"/>
      <c r="H102" s="7"/>
      <c r="I102" s="7">
        <v>813</v>
      </c>
      <c r="J102" s="7"/>
      <c r="K102" s="7"/>
      <c r="L102" s="112" t="str">
        <f>+IF(ISERROR(VLOOKUP(A102,#REF!,7,0)),"0.00",((VLOOKUP(A102,#REF!,7,0))))</f>
        <v>0.00</v>
      </c>
      <c r="M102" s="7"/>
      <c r="N102" s="7"/>
      <c r="O102" s="9">
        <f t="shared" si="8"/>
        <v>813</v>
      </c>
    </row>
    <row r="103" spans="1:15" ht="12.75">
      <c r="A103" s="108">
        <v>243</v>
      </c>
      <c r="B103" s="91" t="str">
        <f>IF(ISERROR(VLOOKUP(A103,#REF!,2,0)),"N/A",(VLOOKUP(A103,#REF!,2,0)))</f>
        <v>N/A</v>
      </c>
      <c r="C103" s="7"/>
      <c r="D103" s="7"/>
      <c r="E103" s="7">
        <v>55.7</v>
      </c>
      <c r="F103" s="7"/>
      <c r="G103" s="7">
        <v>91.75</v>
      </c>
      <c r="H103" s="7"/>
      <c r="I103" s="7">
        <v>380</v>
      </c>
      <c r="J103" s="7"/>
      <c r="K103" s="7"/>
      <c r="L103" s="112" t="str">
        <f>+IF(ISERROR(VLOOKUP(A103,#REF!,7,0)),"0.00",((VLOOKUP(A103,#REF!,7,0))))</f>
        <v>0.00</v>
      </c>
      <c r="M103" s="7"/>
      <c r="N103" s="7"/>
      <c r="O103" s="9">
        <f t="shared" si="8"/>
        <v>527.45</v>
      </c>
    </row>
    <row r="104" spans="1:15" ht="12.75">
      <c r="A104" s="108">
        <v>244</v>
      </c>
      <c r="B104" s="91" t="str">
        <f>IF(ISERROR(VLOOKUP(A104,#REF!,2,0)),"N/A",(VLOOKUP(A104,#REF!,2,0)))</f>
        <v>N/A</v>
      </c>
      <c r="C104" s="7"/>
      <c r="D104" s="7"/>
      <c r="E104" s="7"/>
      <c r="F104" s="7"/>
      <c r="G104" s="7"/>
      <c r="H104" s="7"/>
      <c r="I104" s="7">
        <v>3538.78</v>
      </c>
      <c r="J104" s="7"/>
      <c r="K104" s="7">
        <v>16</v>
      </c>
      <c r="L104" s="112" t="str">
        <f>+IF(ISERROR(VLOOKUP(A104,#REF!,7,0)),"0.00",((VLOOKUP(A104,#REF!,7,0))))</f>
        <v>0.00</v>
      </c>
      <c r="M104" s="7"/>
      <c r="N104" s="7"/>
      <c r="O104" s="9">
        <f t="shared" si="8"/>
        <v>3554.78</v>
      </c>
    </row>
    <row r="105" spans="1:15" s="5" customFormat="1" ht="12.75">
      <c r="A105" s="107">
        <v>25</v>
      </c>
      <c r="B105" s="90" t="s">
        <v>13</v>
      </c>
      <c r="C105" s="7"/>
      <c r="D105" s="7"/>
      <c r="E105" s="7"/>
      <c r="F105" s="7"/>
      <c r="G105" s="7"/>
      <c r="H105" s="7"/>
      <c r="I105" s="7"/>
      <c r="J105" s="7"/>
      <c r="K105" s="7"/>
      <c r="L105" s="7"/>
      <c r="M105" s="7"/>
      <c r="N105" s="7"/>
      <c r="O105" s="9">
        <f t="shared" si="8"/>
        <v>0</v>
      </c>
    </row>
    <row r="106" spans="1:15" s="5" customFormat="1" ht="12.75">
      <c r="A106" s="108">
        <v>254</v>
      </c>
      <c r="B106" s="91" t="str">
        <f>IF(ISERROR(VLOOKUP(A106,#REF!,2,0)),"N/A",(VLOOKUP(A106,#REF!,2,0)))</f>
        <v>N/A</v>
      </c>
      <c r="C106" s="7"/>
      <c r="D106" s="7"/>
      <c r="E106" s="7"/>
      <c r="F106" s="7"/>
      <c r="G106" s="7"/>
      <c r="H106" s="7"/>
      <c r="I106" s="7"/>
      <c r="J106" s="7"/>
      <c r="K106" s="7">
        <v>125</v>
      </c>
      <c r="L106" s="112" t="str">
        <f>+IF(ISERROR(VLOOKUP(A106,#REF!,7,0)),"0.00",((VLOOKUP(A106,#REF!,7,0))))</f>
        <v>0.00</v>
      </c>
      <c r="M106" s="7"/>
      <c r="N106" s="7"/>
      <c r="O106" s="9">
        <f t="shared" si="8"/>
        <v>125</v>
      </c>
    </row>
    <row r="107" spans="1:15" ht="12.75">
      <c r="A107" s="107">
        <v>26</v>
      </c>
      <c r="B107" s="90" t="s">
        <v>118</v>
      </c>
      <c r="C107" s="7"/>
      <c r="D107" s="7"/>
      <c r="E107" s="7"/>
      <c r="F107" s="7"/>
      <c r="G107" s="7"/>
      <c r="H107" s="7"/>
      <c r="I107" s="7"/>
      <c r="J107" s="7"/>
      <c r="K107" s="7"/>
      <c r="L107" s="7"/>
      <c r="M107" s="7"/>
      <c r="N107" s="7"/>
      <c r="O107" s="9">
        <f aca="true" t="shared" si="9" ref="O107:O138">SUM(C107:N107)</f>
        <v>0</v>
      </c>
    </row>
    <row r="108" spans="1:15" ht="12.75">
      <c r="A108" s="108">
        <v>262</v>
      </c>
      <c r="B108" s="91" t="str">
        <f>IF(ISERROR(VLOOKUP(A108,#REF!,2,0)),"N/A",(VLOOKUP(A108,#REF!,2,0)))</f>
        <v>N/A</v>
      </c>
      <c r="C108" s="7"/>
      <c r="D108" s="7">
        <v>100</v>
      </c>
      <c r="E108" s="7">
        <v>400</v>
      </c>
      <c r="F108" s="7">
        <v>1025</v>
      </c>
      <c r="G108" s="7">
        <v>350</v>
      </c>
      <c r="H108" s="7">
        <v>790</v>
      </c>
      <c r="I108" s="7">
        <v>2516.95</v>
      </c>
      <c r="J108" s="7">
        <v>2927</v>
      </c>
      <c r="K108" s="7">
        <v>9194.44</v>
      </c>
      <c r="L108" s="112" t="str">
        <f>+IF(ISERROR(VLOOKUP(A108,#REF!,7,0)),"0.00",((VLOOKUP(A108,#REF!,7,0))))</f>
        <v>0.00</v>
      </c>
      <c r="M108" s="7"/>
      <c r="N108" s="7"/>
      <c r="O108" s="9">
        <f t="shared" si="9"/>
        <v>17303.39</v>
      </c>
    </row>
    <row r="109" spans="1:15" ht="12.75">
      <c r="A109" s="108">
        <v>264</v>
      </c>
      <c r="B109" s="91" t="str">
        <f>IF(ISERROR(VLOOKUP(A109,#REF!,2,0)),"N/A",(VLOOKUP(A109,#REF!,2,0)))</f>
        <v>N/A</v>
      </c>
      <c r="C109" s="7"/>
      <c r="D109" s="7"/>
      <c r="E109" s="7">
        <v>36.75</v>
      </c>
      <c r="F109" s="7"/>
      <c r="G109" s="7"/>
      <c r="H109" s="7"/>
      <c r="I109" s="7"/>
      <c r="J109" s="7"/>
      <c r="K109" s="7"/>
      <c r="L109" s="112" t="str">
        <f>+IF(ISERROR(VLOOKUP(A109,#REF!,7,0)),"0.00",((VLOOKUP(A109,#REF!,7,0))))</f>
        <v>0.00</v>
      </c>
      <c r="M109" s="7"/>
      <c r="N109" s="7"/>
      <c r="O109" s="9">
        <f t="shared" si="9"/>
        <v>36.75</v>
      </c>
    </row>
    <row r="110" spans="1:15" ht="12.75">
      <c r="A110" s="108">
        <v>266</v>
      </c>
      <c r="B110" s="91" t="str">
        <f>IF(ISERROR(VLOOKUP(A110,#REF!,2,0)),"N/A",(VLOOKUP(A110,#REF!,2,0)))</f>
        <v>N/A</v>
      </c>
      <c r="C110" s="7"/>
      <c r="D110" s="7">
        <v>11.69</v>
      </c>
      <c r="E110" s="7">
        <v>12.35</v>
      </c>
      <c r="F110" s="7"/>
      <c r="G110" s="7">
        <v>62.7</v>
      </c>
      <c r="H110" s="7"/>
      <c r="I110" s="7"/>
      <c r="J110" s="7"/>
      <c r="K110" s="7"/>
      <c r="L110" s="112" t="str">
        <f>+IF(ISERROR(VLOOKUP(A110,#REF!,7,0)),"0.00",((VLOOKUP(A110,#REF!,7,0))))</f>
        <v>0.00</v>
      </c>
      <c r="M110" s="7"/>
      <c r="N110" s="7"/>
      <c r="O110" s="9">
        <f t="shared" si="9"/>
        <v>86.74000000000001</v>
      </c>
    </row>
    <row r="111" spans="1:15" ht="12.75">
      <c r="A111" s="108">
        <v>267</v>
      </c>
      <c r="B111" s="91" t="str">
        <f>IF(ISERROR(VLOOKUP(A111,#REF!,2,0)),"N/A",(VLOOKUP(A111,#REF!,2,0)))</f>
        <v>N/A</v>
      </c>
      <c r="C111" s="7"/>
      <c r="D111" s="7"/>
      <c r="E111" s="7">
        <v>605</v>
      </c>
      <c r="F111" s="7"/>
      <c r="G111" s="7">
        <v>95</v>
      </c>
      <c r="H111" s="7"/>
      <c r="I111" s="7"/>
      <c r="J111" s="7"/>
      <c r="K111" s="7"/>
      <c r="L111" s="112" t="str">
        <f>+IF(ISERROR(VLOOKUP(A111,#REF!,7,0)),"0.00",((VLOOKUP(A111,#REF!,7,0))))</f>
        <v>0.00</v>
      </c>
      <c r="M111" s="7"/>
      <c r="N111" s="7"/>
      <c r="O111" s="9">
        <f t="shared" si="9"/>
        <v>700</v>
      </c>
    </row>
    <row r="112" spans="1:15" ht="12.75">
      <c r="A112" s="108">
        <v>268</v>
      </c>
      <c r="B112" s="91" t="str">
        <f>IF(ISERROR(VLOOKUP(A112,#REF!,2,0)),"N/A",(VLOOKUP(A112,#REF!,2,0)))</f>
        <v>N/A</v>
      </c>
      <c r="C112" s="7"/>
      <c r="D112" s="7">
        <v>5.15</v>
      </c>
      <c r="E112" s="7">
        <v>62.95</v>
      </c>
      <c r="F112" s="7">
        <v>158.69</v>
      </c>
      <c r="G112" s="7">
        <v>86.8</v>
      </c>
      <c r="H112" s="7"/>
      <c r="I112" s="7"/>
      <c r="J112" s="7"/>
      <c r="K112" s="7"/>
      <c r="L112" s="112" t="str">
        <f>+IF(ISERROR(VLOOKUP(A112,#REF!,7,0)),"0.00",((VLOOKUP(A112,#REF!,7,0))))</f>
        <v>0.00</v>
      </c>
      <c r="M112" s="7"/>
      <c r="N112" s="7"/>
      <c r="O112" s="9">
        <f t="shared" si="9"/>
        <v>313.59000000000003</v>
      </c>
    </row>
    <row r="113" spans="1:15" ht="12.75">
      <c r="A113" s="107">
        <v>27</v>
      </c>
      <c r="B113" s="90" t="s">
        <v>14</v>
      </c>
      <c r="C113" s="7"/>
      <c r="D113" s="7"/>
      <c r="E113" s="7"/>
      <c r="F113" s="7"/>
      <c r="G113" s="7"/>
      <c r="H113" s="7"/>
      <c r="I113" s="7"/>
      <c r="J113" s="7"/>
      <c r="K113" s="7"/>
      <c r="L113" s="7"/>
      <c r="M113" s="7"/>
      <c r="N113" s="7"/>
      <c r="O113" s="9">
        <f t="shared" si="9"/>
        <v>0</v>
      </c>
    </row>
    <row r="114" spans="1:15" ht="12.75">
      <c r="A114" s="108">
        <v>272</v>
      </c>
      <c r="B114" s="91" t="str">
        <f>IF(ISERROR(VLOOKUP(A114,#REF!,2,0)),"N/A",(VLOOKUP(A114,#REF!,2,0)))</f>
        <v>N/A</v>
      </c>
      <c r="C114" s="7"/>
      <c r="D114" s="7"/>
      <c r="E114" s="7"/>
      <c r="F114" s="7"/>
      <c r="G114" s="7">
        <v>64.95</v>
      </c>
      <c r="H114" s="7"/>
      <c r="I114" s="7"/>
      <c r="J114" s="7"/>
      <c r="K114" s="7"/>
      <c r="L114" s="112" t="str">
        <f>+IF(ISERROR(VLOOKUP(A114,#REF!,7,0)),"0.00",((VLOOKUP(A114,#REF!,7,0))))</f>
        <v>0.00</v>
      </c>
      <c r="M114" s="7"/>
      <c r="N114" s="7"/>
      <c r="O114" s="9">
        <f t="shared" si="9"/>
        <v>64.95</v>
      </c>
    </row>
    <row r="115" spans="1:15" ht="12.75">
      <c r="A115" s="107">
        <v>28</v>
      </c>
      <c r="B115" s="90" t="s">
        <v>15</v>
      </c>
      <c r="C115" s="7"/>
      <c r="D115" s="7"/>
      <c r="E115" s="7"/>
      <c r="F115" s="7"/>
      <c r="G115" s="7"/>
      <c r="H115" s="7"/>
      <c r="I115" s="7"/>
      <c r="J115" s="7"/>
      <c r="K115" s="7"/>
      <c r="L115" s="7"/>
      <c r="M115" s="7"/>
      <c r="N115" s="7"/>
      <c r="O115" s="9">
        <f t="shared" si="9"/>
        <v>0</v>
      </c>
    </row>
    <row r="116" spans="1:15" ht="12.75">
      <c r="A116" s="108">
        <v>283</v>
      </c>
      <c r="B116" s="91" t="str">
        <f>IF(ISERROR(VLOOKUP(A116,#REF!,2,0)),"N/A",(VLOOKUP(A116,#REF!,2,0)))</f>
        <v>N/A</v>
      </c>
      <c r="C116" s="7"/>
      <c r="D116" s="7">
        <v>161</v>
      </c>
      <c r="E116" s="7"/>
      <c r="F116" s="7"/>
      <c r="G116" s="7">
        <v>337.95</v>
      </c>
      <c r="H116" s="7"/>
      <c r="I116" s="7"/>
      <c r="J116" s="7"/>
      <c r="K116" s="7"/>
      <c r="L116" s="112" t="str">
        <f>+IF(ISERROR(VLOOKUP(A116,#REF!,7,0)),"0.00",((VLOOKUP(A116,#REF!,7,0))))</f>
        <v>0.00</v>
      </c>
      <c r="M116" s="7"/>
      <c r="N116" s="7"/>
      <c r="O116" s="9">
        <f t="shared" si="9"/>
        <v>498.95</v>
      </c>
    </row>
    <row r="117" spans="1:15" ht="12.75">
      <c r="A117" s="108">
        <v>286</v>
      </c>
      <c r="B117" s="91" t="str">
        <f>IF(ISERROR(VLOOKUP(A117,#REF!,2,0)),"N/A",(VLOOKUP(A117,#REF!,2,0)))</f>
        <v>N/A</v>
      </c>
      <c r="C117" s="7"/>
      <c r="D117" s="7"/>
      <c r="E117" s="7"/>
      <c r="F117" s="7"/>
      <c r="G117" s="7">
        <v>759.92</v>
      </c>
      <c r="H117" s="7">
        <v>200.95</v>
      </c>
      <c r="I117" s="7"/>
      <c r="J117" s="7"/>
      <c r="K117" s="7"/>
      <c r="L117" s="112" t="str">
        <f>+IF(ISERROR(VLOOKUP(A117,#REF!,7,0)),"0.00",((VLOOKUP(A117,#REF!,7,0))))</f>
        <v>0.00</v>
      </c>
      <c r="M117" s="7"/>
      <c r="N117" s="7"/>
      <c r="O117" s="9">
        <f t="shared" si="9"/>
        <v>960.8699999999999</v>
      </c>
    </row>
    <row r="118" spans="1:15" ht="12.75">
      <c r="A118" s="107">
        <v>29</v>
      </c>
      <c r="B118" s="90" t="s">
        <v>16</v>
      </c>
      <c r="C118" s="7"/>
      <c r="D118" s="7"/>
      <c r="E118" s="7"/>
      <c r="F118" s="7"/>
      <c r="G118" s="7"/>
      <c r="H118" s="7"/>
      <c r="I118" s="7"/>
      <c r="J118" s="7"/>
      <c r="K118" s="7"/>
      <c r="L118" s="7"/>
      <c r="M118" s="7"/>
      <c r="N118" s="7"/>
      <c r="O118" s="9">
        <f t="shared" si="9"/>
        <v>0</v>
      </c>
    </row>
    <row r="119" spans="1:15" ht="12.75">
      <c r="A119" s="108">
        <v>291</v>
      </c>
      <c r="B119" s="91" t="str">
        <f>IF(ISERROR(VLOOKUP(A119,#REF!,2,0)),"N/A",(VLOOKUP(A119,#REF!,2,0)))</f>
        <v>N/A</v>
      </c>
      <c r="C119" s="7"/>
      <c r="D119" s="7"/>
      <c r="E119" s="7"/>
      <c r="F119" s="7"/>
      <c r="G119" s="7">
        <v>1472.6</v>
      </c>
      <c r="H119" s="7"/>
      <c r="I119" s="7">
        <v>42</v>
      </c>
      <c r="J119" s="7">
        <v>1531.5</v>
      </c>
      <c r="K119" s="7"/>
      <c r="L119" s="112" t="str">
        <f>+IF(ISERROR(VLOOKUP(A119,#REF!,7,0)),"0.00",((VLOOKUP(A119,#REF!,7,0))))</f>
        <v>0.00</v>
      </c>
      <c r="M119" s="7"/>
      <c r="N119" s="7"/>
      <c r="O119" s="9">
        <f t="shared" si="9"/>
        <v>3046.1</v>
      </c>
    </row>
    <row r="120" spans="1:15" ht="12.75">
      <c r="A120" s="108">
        <v>292</v>
      </c>
      <c r="B120" s="91" t="str">
        <f>IF(ISERROR(VLOOKUP(A120,#REF!,2,0)),"N/A",(VLOOKUP(A120,#REF!,2,0)))</f>
        <v>N/A</v>
      </c>
      <c r="C120" s="7"/>
      <c r="D120" s="7"/>
      <c r="E120" s="7">
        <v>26.8</v>
      </c>
      <c r="F120" s="7"/>
      <c r="G120" s="7">
        <v>63.9</v>
      </c>
      <c r="H120" s="7"/>
      <c r="I120" s="7"/>
      <c r="J120" s="7"/>
      <c r="K120" s="7"/>
      <c r="L120" s="112" t="str">
        <f>+IF(ISERROR(VLOOKUP(A120,#REF!,7,0)),"0.00",((VLOOKUP(A120,#REF!,7,0))))</f>
        <v>0.00</v>
      </c>
      <c r="M120" s="7"/>
      <c r="N120" s="7"/>
      <c r="O120" s="9">
        <f t="shared" si="9"/>
        <v>90.7</v>
      </c>
    </row>
    <row r="121" spans="1:15" ht="12.75">
      <c r="A121" s="108">
        <v>293</v>
      </c>
      <c r="B121" s="91" t="str">
        <f>IF(ISERROR(VLOOKUP(A121,#REF!,2,0)),"N/A",(VLOOKUP(A121,#REF!,2,0)))</f>
        <v>N/A</v>
      </c>
      <c r="C121" s="7"/>
      <c r="D121" s="7">
        <v>135</v>
      </c>
      <c r="E121" s="7"/>
      <c r="F121" s="7"/>
      <c r="G121" s="7"/>
      <c r="H121" s="7">
        <v>195</v>
      </c>
      <c r="I121" s="7"/>
      <c r="J121" s="7"/>
      <c r="K121" s="7">
        <v>28.38</v>
      </c>
      <c r="L121" s="112" t="str">
        <f>+IF(ISERROR(VLOOKUP(A121,#REF!,7,0)),"0.00",((VLOOKUP(A121,#REF!,7,0))))</f>
        <v>0.00</v>
      </c>
      <c r="M121" s="7"/>
      <c r="N121" s="7"/>
      <c r="O121" s="9">
        <f t="shared" si="9"/>
        <v>358.38</v>
      </c>
    </row>
    <row r="122" spans="1:15" ht="12.75">
      <c r="A122" s="108">
        <v>294</v>
      </c>
      <c r="B122" s="91" t="str">
        <f>IF(ISERROR(VLOOKUP(A122,#REF!,2,0)),"N/A",(VLOOKUP(A122,#REF!,2,0)))</f>
        <v>N/A</v>
      </c>
      <c r="C122" s="7"/>
      <c r="D122" s="7"/>
      <c r="E122" s="7"/>
      <c r="F122" s="7">
        <v>174</v>
      </c>
      <c r="G122" s="7"/>
      <c r="H122" s="7"/>
      <c r="I122" s="7"/>
      <c r="J122" s="7"/>
      <c r="K122" s="7"/>
      <c r="L122" s="112" t="str">
        <f>+IF(ISERROR(VLOOKUP(A122,#REF!,7,0)),"0.00",((VLOOKUP(A122,#REF!,7,0))))</f>
        <v>0.00</v>
      </c>
      <c r="M122" s="7"/>
      <c r="N122" s="7"/>
      <c r="O122" s="9">
        <f t="shared" si="9"/>
        <v>174</v>
      </c>
    </row>
    <row r="123" spans="1:15" ht="12.75">
      <c r="A123" s="108">
        <v>296</v>
      </c>
      <c r="B123" s="91" t="str">
        <f>IF(ISERROR(VLOOKUP(A123,#REF!,2,0)),"N/A",(VLOOKUP(A123,#REF!,2,0)))</f>
        <v>N/A</v>
      </c>
      <c r="C123" s="7"/>
      <c r="D123" s="7"/>
      <c r="E123" s="7">
        <v>3398</v>
      </c>
      <c r="F123" s="7"/>
      <c r="G123" s="7"/>
      <c r="H123" s="7"/>
      <c r="I123" s="7"/>
      <c r="J123" s="7"/>
      <c r="K123" s="7">
        <v>469.99</v>
      </c>
      <c r="L123" s="112" t="str">
        <f>+IF(ISERROR(VLOOKUP(A123,#REF!,7,0)),"0.00",((VLOOKUP(A123,#REF!,7,0))))</f>
        <v>0.00</v>
      </c>
      <c r="M123" s="7"/>
      <c r="N123" s="7"/>
      <c r="O123" s="9">
        <f t="shared" si="9"/>
        <v>3867.99</v>
      </c>
    </row>
    <row r="124" spans="1:15" ht="12.75">
      <c r="A124" s="108">
        <v>297</v>
      </c>
      <c r="B124" s="91" t="str">
        <f>IF(ISERROR(VLOOKUP(A124,#REF!,2,0)),"N/A",(VLOOKUP(A124,#REF!,2,0)))</f>
        <v>N/A</v>
      </c>
      <c r="C124" s="7"/>
      <c r="D124" s="7"/>
      <c r="E124" s="7"/>
      <c r="F124" s="7">
        <v>41.99</v>
      </c>
      <c r="G124" s="7"/>
      <c r="H124" s="7"/>
      <c r="I124" s="7"/>
      <c r="J124" s="7"/>
      <c r="K124" s="7">
        <v>299</v>
      </c>
      <c r="L124" s="112" t="str">
        <f>+IF(ISERROR(VLOOKUP(A124,#REF!,7,0)),"0.00",((VLOOKUP(A124,#REF!,7,0))))</f>
        <v>0.00</v>
      </c>
      <c r="M124" s="7"/>
      <c r="N124" s="7"/>
      <c r="O124" s="9">
        <f t="shared" si="9"/>
        <v>340.99</v>
      </c>
    </row>
    <row r="125" spans="1:15" ht="12.75">
      <c r="A125" s="108">
        <v>298</v>
      </c>
      <c r="B125" s="91" t="str">
        <f>IF(ISERROR(VLOOKUP(A125,#REF!,2,0)),"N/A",(VLOOKUP(A125,#REF!,2,0)))</f>
        <v>N/A</v>
      </c>
      <c r="C125" s="7"/>
      <c r="D125" s="7">
        <v>10315</v>
      </c>
      <c r="E125" s="7">
        <v>2653.05</v>
      </c>
      <c r="F125" s="7">
        <v>7127.01</v>
      </c>
      <c r="G125" s="7"/>
      <c r="H125" s="7">
        <v>15</v>
      </c>
      <c r="I125" s="7"/>
      <c r="J125" s="7"/>
      <c r="K125" s="7"/>
      <c r="L125" s="112" t="str">
        <f>+IF(ISERROR(VLOOKUP(A125,#REF!,7,0)),"0.00",((VLOOKUP(A125,#REF!,7,0))))</f>
        <v>0.00</v>
      </c>
      <c r="M125" s="7"/>
      <c r="N125" s="7"/>
      <c r="O125" s="9">
        <f t="shared" si="9"/>
        <v>20110.059999999998</v>
      </c>
    </row>
    <row r="126" spans="1:15" ht="12.75">
      <c r="A126" s="108">
        <v>299</v>
      </c>
      <c r="B126" s="91" t="str">
        <f>IF(ISERROR(VLOOKUP(A126,#REF!,2,0)),"N/A",(VLOOKUP(A126,#REF!,2,0)))</f>
        <v>N/A</v>
      </c>
      <c r="C126" s="7"/>
      <c r="D126" s="7">
        <v>2212.1</v>
      </c>
      <c r="E126" s="7">
        <v>2068.65</v>
      </c>
      <c r="F126" s="7">
        <v>82.98</v>
      </c>
      <c r="G126" s="7"/>
      <c r="H126" s="7">
        <v>34.99</v>
      </c>
      <c r="I126" s="7"/>
      <c r="J126" s="7"/>
      <c r="K126" s="7">
        <v>24.99</v>
      </c>
      <c r="L126" s="112" t="str">
        <f>+IF(ISERROR(VLOOKUP(A126,#REF!,7,0)),"0.00",((VLOOKUP(A126,#REF!,7,0))))</f>
        <v>0.00</v>
      </c>
      <c r="M126" s="7"/>
      <c r="N126" s="7"/>
      <c r="O126" s="9">
        <f t="shared" si="9"/>
        <v>4423.709999999999</v>
      </c>
    </row>
    <row r="127" spans="1:15" ht="12.75">
      <c r="A127" s="107">
        <v>3</v>
      </c>
      <c r="B127" s="90" t="s">
        <v>43</v>
      </c>
      <c r="C127" s="7"/>
      <c r="D127" s="7"/>
      <c r="E127" s="7"/>
      <c r="F127" s="7"/>
      <c r="G127" s="7"/>
      <c r="H127" s="7"/>
      <c r="I127" s="7"/>
      <c r="J127" s="7"/>
      <c r="K127" s="7"/>
      <c r="L127" s="7"/>
      <c r="M127" s="7"/>
      <c r="N127" s="7"/>
      <c r="O127" s="9">
        <f t="shared" si="9"/>
        <v>0</v>
      </c>
    </row>
    <row r="128" spans="1:15" ht="12.75">
      <c r="A128" s="107">
        <v>32</v>
      </c>
      <c r="B128" s="90" t="s">
        <v>17</v>
      </c>
      <c r="C128" s="7"/>
      <c r="D128" s="7"/>
      <c r="E128" s="7"/>
      <c r="F128" s="7"/>
      <c r="G128" s="7"/>
      <c r="H128" s="7"/>
      <c r="I128" s="7"/>
      <c r="J128" s="7"/>
      <c r="K128" s="7"/>
      <c r="L128" s="7"/>
      <c r="M128" s="7"/>
      <c r="N128" s="7"/>
      <c r="O128" s="9">
        <f t="shared" si="9"/>
        <v>0</v>
      </c>
    </row>
    <row r="129" spans="1:15" ht="12.75">
      <c r="A129" s="108">
        <v>322</v>
      </c>
      <c r="B129" s="91" t="str">
        <f>IF(ISERROR(VLOOKUP(A129,#REF!,2,0)),"N/A",(VLOOKUP(A129,#REF!,2,0)))</f>
        <v>N/A</v>
      </c>
      <c r="C129" s="7"/>
      <c r="D129" s="7"/>
      <c r="E129" s="7"/>
      <c r="F129" s="7"/>
      <c r="G129" s="7"/>
      <c r="H129" s="7"/>
      <c r="I129" s="7"/>
      <c r="J129" s="7"/>
      <c r="K129" s="7"/>
      <c r="L129" s="112" t="str">
        <f>+IF(ISERROR(VLOOKUP(A129,#REF!,7,0)),"0.00",((VLOOKUP(A129,#REF!,7,0))))</f>
        <v>0.00</v>
      </c>
      <c r="M129" s="7"/>
      <c r="N129" s="7"/>
      <c r="O129" s="9">
        <f t="shared" si="9"/>
        <v>0</v>
      </c>
    </row>
    <row r="130" spans="1:15" ht="12.75">
      <c r="A130" s="108">
        <v>324</v>
      </c>
      <c r="B130" s="91" t="str">
        <f>IF(ISERROR(VLOOKUP(A130,#REF!,2,0)),"N/A",(VLOOKUP(A130,#REF!,2,0)))</f>
        <v>N/A</v>
      </c>
      <c r="C130" s="7"/>
      <c r="D130" s="7"/>
      <c r="E130" s="7">
        <v>6752.9</v>
      </c>
      <c r="F130" s="7"/>
      <c r="G130" s="7">
        <v>41719.44</v>
      </c>
      <c r="H130" s="7"/>
      <c r="I130" s="7"/>
      <c r="J130" s="7">
        <v>13167.8</v>
      </c>
      <c r="K130" s="7">
        <v>6530</v>
      </c>
      <c r="L130" s="112" t="str">
        <f>+IF(ISERROR(VLOOKUP(A130,#REF!,7,0)),"0.00",((VLOOKUP(A130,#REF!,7,0))))</f>
        <v>0.00</v>
      </c>
      <c r="M130" s="7"/>
      <c r="N130" s="7"/>
      <c r="O130" s="9">
        <f t="shared" si="9"/>
        <v>68170.14</v>
      </c>
    </row>
    <row r="131" spans="1:15" s="5" customFormat="1" ht="12.75">
      <c r="A131" s="108">
        <v>325</v>
      </c>
      <c r="B131" s="91" t="str">
        <f>IF(ISERROR(VLOOKUP(A131,#REF!,2,0)),"N/A",(VLOOKUP(A131,#REF!,2,0)))</f>
        <v>N/A</v>
      </c>
      <c r="C131" s="7"/>
      <c r="D131" s="7"/>
      <c r="E131" s="7"/>
      <c r="F131" s="7"/>
      <c r="G131" s="7"/>
      <c r="H131" s="7"/>
      <c r="I131" s="7"/>
      <c r="J131" s="7"/>
      <c r="K131" s="7">
        <v>19279</v>
      </c>
      <c r="L131" s="112" t="str">
        <f>+IF(ISERROR(VLOOKUP(A131,#REF!,7,0)),"0.00",((VLOOKUP(A131,#REF!,7,0))))</f>
        <v>0.00</v>
      </c>
      <c r="M131" s="7"/>
      <c r="N131" s="7"/>
      <c r="O131" s="9">
        <f t="shared" si="9"/>
        <v>19279</v>
      </c>
    </row>
    <row r="132" spans="1:15" ht="12.75">
      <c r="A132" s="108">
        <v>326</v>
      </c>
      <c r="B132" s="91" t="str">
        <f>IF(ISERROR(VLOOKUP(A132,#REF!,2,0)),"N/A",(VLOOKUP(A132,#REF!,2,0)))</f>
        <v>N/A</v>
      </c>
      <c r="C132" s="7"/>
      <c r="D132" s="7"/>
      <c r="E132" s="7">
        <v>199</v>
      </c>
      <c r="F132" s="7"/>
      <c r="G132" s="7">
        <v>1499</v>
      </c>
      <c r="H132" s="7"/>
      <c r="I132" s="7"/>
      <c r="J132" s="7"/>
      <c r="K132" s="7"/>
      <c r="L132" s="112" t="str">
        <f>+IF(ISERROR(VLOOKUP(A132,#REF!,7,0)),"0.00",((VLOOKUP(A132,#REF!,7,0))))</f>
        <v>0.00</v>
      </c>
      <c r="M132" s="7"/>
      <c r="N132" s="7"/>
      <c r="O132" s="9">
        <f t="shared" si="9"/>
        <v>1698</v>
      </c>
    </row>
    <row r="133" spans="1:15" ht="12.75">
      <c r="A133" s="108">
        <v>328</v>
      </c>
      <c r="B133" s="91" t="str">
        <f>IF(ISERROR(VLOOKUP(A133,#REF!,2,0)),"N/A",(VLOOKUP(A133,#REF!,2,0)))</f>
        <v>N/A</v>
      </c>
      <c r="C133" s="7"/>
      <c r="D133" s="7"/>
      <c r="E133" s="7"/>
      <c r="F133" s="7">
        <v>10700</v>
      </c>
      <c r="G133" s="7"/>
      <c r="H133" s="7"/>
      <c r="I133" s="7"/>
      <c r="J133" s="7">
        <v>6278</v>
      </c>
      <c r="K133" s="7"/>
      <c r="L133" s="112" t="str">
        <f>+IF(ISERROR(VLOOKUP(A133,#REF!,7,0)),"0.00",((VLOOKUP(A133,#REF!,7,0))))</f>
        <v>0.00</v>
      </c>
      <c r="M133" s="7"/>
      <c r="N133" s="7"/>
      <c r="O133" s="9">
        <f t="shared" si="9"/>
        <v>16978</v>
      </c>
    </row>
    <row r="134" spans="1:15" ht="12.75">
      <c r="A134" s="108">
        <v>329</v>
      </c>
      <c r="B134" s="91" t="str">
        <f>IF(ISERROR(VLOOKUP(A134,#REF!,2,0)),"N/A",(VLOOKUP(A134,#REF!,2,0)))</f>
        <v>N/A</v>
      </c>
      <c r="C134" s="7"/>
      <c r="D134" s="7"/>
      <c r="E134" s="7">
        <v>3485</v>
      </c>
      <c r="F134" s="7"/>
      <c r="G134" s="7"/>
      <c r="H134" s="7"/>
      <c r="I134" s="7"/>
      <c r="J134" s="7">
        <v>2199.99</v>
      </c>
      <c r="K134" s="7"/>
      <c r="L134" s="112" t="str">
        <f>+IF(ISERROR(VLOOKUP(A134,#REF!,7,0)),"0.00",((VLOOKUP(A134,#REF!,7,0))))</f>
        <v>0.00</v>
      </c>
      <c r="M134" s="7"/>
      <c r="N134" s="7"/>
      <c r="O134" s="9">
        <f t="shared" si="9"/>
        <v>5684.99</v>
      </c>
    </row>
    <row r="135" spans="1:15" ht="12.75">
      <c r="A135" s="107">
        <v>4</v>
      </c>
      <c r="B135" s="90" t="s">
        <v>44</v>
      </c>
      <c r="C135" s="7"/>
      <c r="D135" s="7"/>
      <c r="E135" s="7"/>
      <c r="F135" s="7"/>
      <c r="G135" s="7"/>
      <c r="H135" s="7"/>
      <c r="I135" s="7"/>
      <c r="J135" s="7"/>
      <c r="K135" s="7"/>
      <c r="L135" s="7"/>
      <c r="M135" s="7"/>
      <c r="N135" s="7"/>
      <c r="O135" s="9">
        <f t="shared" si="9"/>
        <v>0</v>
      </c>
    </row>
    <row r="136" spans="1:15" ht="12.75">
      <c r="A136" s="107">
        <v>41</v>
      </c>
      <c r="B136" s="90" t="s">
        <v>18</v>
      </c>
      <c r="C136" s="7"/>
      <c r="D136" s="7"/>
      <c r="E136" s="7"/>
      <c r="F136" s="7"/>
      <c r="G136" s="7"/>
      <c r="H136" s="7"/>
      <c r="I136" s="7"/>
      <c r="J136" s="7"/>
      <c r="K136" s="7"/>
      <c r="L136" s="7"/>
      <c r="M136" s="7"/>
      <c r="N136" s="7"/>
      <c r="O136" s="9">
        <f t="shared" si="9"/>
        <v>0</v>
      </c>
    </row>
    <row r="137" spans="1:15" ht="12.75">
      <c r="A137" s="108">
        <v>413</v>
      </c>
      <c r="B137" s="91" t="str">
        <f>IF(ISERROR(VLOOKUP(A137,#REF!,2,0)),"N/A",(VLOOKUP(A137,#REF!,2,0)))</f>
        <v>N/A</v>
      </c>
      <c r="C137" s="7"/>
      <c r="D137" s="7"/>
      <c r="E137" s="7"/>
      <c r="F137" s="7"/>
      <c r="G137" s="7">
        <v>24333.33</v>
      </c>
      <c r="H137" s="7"/>
      <c r="I137" s="7">
        <v>2042.47</v>
      </c>
      <c r="J137" s="7"/>
      <c r="K137" s="7"/>
      <c r="L137" s="112" t="str">
        <f>+IF(ISERROR(VLOOKUP(A137,#REF!,7,0)),"0.00",((VLOOKUP(A137,#REF!,7,0))))</f>
        <v>0.00</v>
      </c>
      <c r="M137" s="7"/>
      <c r="N137" s="7"/>
      <c r="O137" s="9">
        <f t="shared" si="9"/>
        <v>26375.800000000003</v>
      </c>
    </row>
    <row r="138" spans="1:15" ht="12.75">
      <c r="A138" s="108">
        <v>415</v>
      </c>
      <c r="B138" s="91" t="str">
        <f>IF(ISERROR(VLOOKUP(A138,#REF!,2,0)),"N/A",(VLOOKUP(A138,#REF!,2,0)))</f>
        <v>N/A</v>
      </c>
      <c r="C138" s="7"/>
      <c r="D138" s="7"/>
      <c r="E138" s="7"/>
      <c r="F138" s="7"/>
      <c r="G138" s="7"/>
      <c r="H138" s="7"/>
      <c r="I138" s="7">
        <v>2333.33</v>
      </c>
      <c r="J138" s="7"/>
      <c r="K138" s="7"/>
      <c r="L138" s="112" t="str">
        <f>+IF(ISERROR(VLOOKUP(A138,#REF!,7,0)),"0.00",((VLOOKUP(A138,#REF!,7,0))))</f>
        <v>0.00</v>
      </c>
      <c r="M138" s="7"/>
      <c r="N138" s="7"/>
      <c r="O138" s="9">
        <f t="shared" si="9"/>
        <v>2333.33</v>
      </c>
    </row>
    <row r="139" spans="1:15" ht="12.75">
      <c r="A139" s="108">
        <v>419</v>
      </c>
      <c r="B139" s="91" t="str">
        <f>IF(ISERROR(VLOOKUP(A139,#REF!,2,0)),"N/A",(VLOOKUP(A139,#REF!,2,0)))</f>
        <v>N/A</v>
      </c>
      <c r="C139" s="7"/>
      <c r="D139" s="7"/>
      <c r="E139" s="7"/>
      <c r="F139" s="7"/>
      <c r="G139" s="7"/>
      <c r="H139" s="7"/>
      <c r="I139" s="7"/>
      <c r="J139" s="7">
        <v>1500</v>
      </c>
      <c r="K139" s="7"/>
      <c r="L139" s="112" t="str">
        <f>+IF(ISERROR(VLOOKUP(A139,#REF!,7,0)),"0.00",((VLOOKUP(A139,#REF!,7,0))))</f>
        <v>0.00</v>
      </c>
      <c r="M139" s="7"/>
      <c r="N139" s="7"/>
      <c r="O139" s="9">
        <f aca="true" t="shared" si="10" ref="O139:O145">SUM(C139:N139)</f>
        <v>1500</v>
      </c>
    </row>
    <row r="140" spans="1:15" ht="12.75">
      <c r="A140" s="107">
        <v>42</v>
      </c>
      <c r="B140" s="90" t="s">
        <v>19</v>
      </c>
      <c r="C140" s="7"/>
      <c r="D140" s="7"/>
      <c r="E140" s="7"/>
      <c r="F140" s="7"/>
      <c r="G140" s="7"/>
      <c r="H140" s="7"/>
      <c r="I140" s="7"/>
      <c r="J140" s="7"/>
      <c r="K140" s="7"/>
      <c r="L140" s="7"/>
      <c r="M140" s="7"/>
      <c r="N140" s="7"/>
      <c r="O140" s="9">
        <f t="shared" si="10"/>
        <v>0</v>
      </c>
    </row>
    <row r="141" spans="1:15" ht="12.75">
      <c r="A141" s="108">
        <v>429</v>
      </c>
      <c r="B141" s="91" t="str">
        <f>IF(ISERROR(VLOOKUP(A141,#REF!,2,0)),"N/A",(VLOOKUP(A141,#REF!,2,0)))</f>
        <v>N/A</v>
      </c>
      <c r="C141" s="7"/>
      <c r="D141" s="7"/>
      <c r="E141" s="7"/>
      <c r="F141" s="7"/>
      <c r="G141" s="7"/>
      <c r="H141" s="7"/>
      <c r="I141" s="7">
        <v>2014.66</v>
      </c>
      <c r="J141" s="7"/>
      <c r="K141" s="7"/>
      <c r="L141" s="112" t="str">
        <f>+IF(ISERROR(VLOOKUP(A141,#REF!,7,0)),"0.00",((VLOOKUP(A141,#REF!,7,0))))</f>
        <v>0.00</v>
      </c>
      <c r="M141" s="7"/>
      <c r="N141" s="7"/>
      <c r="O141" s="9">
        <f t="shared" si="10"/>
        <v>2014.66</v>
      </c>
    </row>
    <row r="142" spans="1:15" ht="12.75">
      <c r="A142" s="107">
        <v>45</v>
      </c>
      <c r="B142" s="87" t="s">
        <v>124</v>
      </c>
      <c r="C142" s="9"/>
      <c r="D142" s="9"/>
      <c r="E142" s="9"/>
      <c r="F142" s="9"/>
      <c r="G142" s="9"/>
      <c r="H142" s="9"/>
      <c r="I142" s="9"/>
      <c r="J142" s="9"/>
      <c r="K142" s="9"/>
      <c r="L142" s="9"/>
      <c r="M142" s="9"/>
      <c r="N142" s="9"/>
      <c r="O142" s="9">
        <f t="shared" si="10"/>
        <v>0</v>
      </c>
    </row>
    <row r="143" spans="1:15" ht="12.75">
      <c r="A143" s="108">
        <v>459</v>
      </c>
      <c r="B143" s="91" t="str">
        <f>IF(ISERROR(VLOOKUP(A143,#REF!,2,0)),"N/A",(VLOOKUP(A143,#REF!,2,0)))</f>
        <v>N/A</v>
      </c>
      <c r="C143" s="7"/>
      <c r="D143" s="7">
        <v>20000</v>
      </c>
      <c r="E143" s="7">
        <v>40000</v>
      </c>
      <c r="F143" s="7">
        <v>20000</v>
      </c>
      <c r="G143" s="7">
        <v>20000</v>
      </c>
      <c r="H143" s="7">
        <v>20000</v>
      </c>
      <c r="I143" s="7">
        <v>20000</v>
      </c>
      <c r="J143" s="7">
        <v>20000</v>
      </c>
      <c r="K143" s="7">
        <v>20000</v>
      </c>
      <c r="L143" s="112" t="str">
        <f>+IF(ISERROR(VLOOKUP(A143,#REF!,7,0)),"0.00",((VLOOKUP(A143,#REF!,7,0))))</f>
        <v>0.00</v>
      </c>
      <c r="M143" s="7"/>
      <c r="N143" s="7"/>
      <c r="O143" s="9">
        <f t="shared" si="10"/>
        <v>180000</v>
      </c>
    </row>
    <row r="144" spans="1:15" ht="12.75">
      <c r="A144" s="107">
        <v>47</v>
      </c>
      <c r="B144" s="90" t="s">
        <v>20</v>
      </c>
      <c r="C144" s="7"/>
      <c r="D144" s="7"/>
      <c r="E144" s="7"/>
      <c r="F144" s="7"/>
      <c r="G144" s="7"/>
      <c r="H144" s="7"/>
      <c r="I144" s="7"/>
      <c r="J144" s="7"/>
      <c r="K144" s="7"/>
      <c r="L144" s="7"/>
      <c r="M144" s="7"/>
      <c r="N144" s="7"/>
      <c r="O144" s="9">
        <f t="shared" si="10"/>
        <v>0</v>
      </c>
    </row>
    <row r="145" spans="1:15" ht="13.5" thickBot="1">
      <c r="A145" s="108">
        <v>472</v>
      </c>
      <c r="B145" s="91" t="str">
        <f>IF(ISERROR(VLOOKUP(A145,#REF!,2,0)),"N/A",(VLOOKUP(A145,#REF!,2,0)))</f>
        <v>N/A</v>
      </c>
      <c r="C145" s="9"/>
      <c r="D145" s="9">
        <v>5745.39</v>
      </c>
      <c r="E145" s="9"/>
      <c r="F145" s="9"/>
      <c r="G145" s="9"/>
      <c r="H145" s="9"/>
      <c r="I145" s="9"/>
      <c r="J145" s="9"/>
      <c r="K145" s="9"/>
      <c r="L145" s="112" t="str">
        <f>+IF(ISERROR(VLOOKUP(A145,#REF!,7,0)),"0.00",((VLOOKUP(A145,#REF!,7,0))))</f>
        <v>0.00</v>
      </c>
      <c r="M145" s="9"/>
      <c r="N145" s="9"/>
      <c r="O145" s="9">
        <f t="shared" si="10"/>
        <v>5745.39</v>
      </c>
    </row>
    <row r="146" spans="1:15" ht="15" thickBot="1">
      <c r="A146" s="95"/>
      <c r="B146" s="98" t="s">
        <v>213</v>
      </c>
      <c r="C146" s="56">
        <f aca="true" t="shared" si="11" ref="C146:O146">SUM(C42:C145)</f>
        <v>10457.79</v>
      </c>
      <c r="D146" s="56">
        <f t="shared" si="11"/>
        <v>90262.89</v>
      </c>
      <c r="E146" s="56">
        <f t="shared" si="11"/>
        <v>100417.58</v>
      </c>
      <c r="F146" s="56">
        <f t="shared" si="11"/>
        <v>122151.24</v>
      </c>
      <c r="G146" s="56">
        <f t="shared" si="11"/>
        <v>134741.22</v>
      </c>
      <c r="H146" s="56">
        <f t="shared" si="11"/>
        <v>73770.91999999998</v>
      </c>
      <c r="I146" s="56">
        <f t="shared" si="11"/>
        <v>136135.97000000003</v>
      </c>
      <c r="J146" s="56">
        <f t="shared" si="11"/>
        <v>75182.04999999999</v>
      </c>
      <c r="K146" s="56">
        <f t="shared" si="11"/>
        <v>150822.30000000002</v>
      </c>
      <c r="L146" s="56">
        <f t="shared" si="11"/>
        <v>0</v>
      </c>
      <c r="M146" s="56">
        <f t="shared" si="11"/>
        <v>0</v>
      </c>
      <c r="N146" s="56">
        <f t="shared" si="11"/>
        <v>0</v>
      </c>
      <c r="O146" s="113">
        <f t="shared" si="11"/>
        <v>893941.9599999997</v>
      </c>
    </row>
    <row r="147" spans="1:15" ht="12.75">
      <c r="A147" s="95"/>
      <c r="C147" s="55">
        <v>10457.79</v>
      </c>
      <c r="D147" s="55">
        <v>90262.89</v>
      </c>
      <c r="E147" s="55">
        <v>100417.58</v>
      </c>
      <c r="F147" s="55">
        <v>122151.24</v>
      </c>
      <c r="G147" s="55">
        <v>134741.22</v>
      </c>
      <c r="H147" s="55">
        <v>73770.92</v>
      </c>
      <c r="I147" s="55">
        <v>136135.97</v>
      </c>
      <c r="J147" s="55">
        <v>75182.05</v>
      </c>
      <c r="K147" s="55">
        <v>150822.3</v>
      </c>
      <c r="L147" s="55">
        <v>152675.45</v>
      </c>
      <c r="M147" s="55"/>
      <c r="N147" s="55"/>
      <c r="O147" s="55"/>
    </row>
    <row r="148" spans="1:15" ht="14.25">
      <c r="A148" s="95"/>
      <c r="B148" s="99" t="s">
        <v>125</v>
      </c>
      <c r="C148" s="13">
        <f aca="true" t="shared" si="12" ref="C148:N148">+C147-C146</f>
        <v>0</v>
      </c>
      <c r="D148" s="13">
        <f t="shared" si="12"/>
        <v>0</v>
      </c>
      <c r="E148" s="13">
        <f t="shared" si="12"/>
        <v>0</v>
      </c>
      <c r="F148" s="13">
        <f t="shared" si="12"/>
        <v>0</v>
      </c>
      <c r="G148" s="13">
        <f t="shared" si="12"/>
        <v>0</v>
      </c>
      <c r="H148" s="13">
        <f t="shared" si="12"/>
        <v>0</v>
      </c>
      <c r="I148" s="13">
        <f t="shared" si="12"/>
        <v>0</v>
      </c>
      <c r="J148" s="13">
        <f t="shared" si="12"/>
        <v>0</v>
      </c>
      <c r="K148" s="13">
        <f t="shared" si="12"/>
        <v>0</v>
      </c>
      <c r="L148" s="13">
        <f t="shared" si="12"/>
        <v>152675.45</v>
      </c>
      <c r="M148" s="13">
        <f t="shared" si="12"/>
        <v>0</v>
      </c>
      <c r="N148" s="13">
        <f t="shared" si="12"/>
        <v>0</v>
      </c>
      <c r="O148" s="13">
        <f>SUM(C148:N148)</f>
        <v>152675.45</v>
      </c>
    </row>
    <row r="149" spans="1:15" ht="12.75">
      <c r="A149" s="85"/>
      <c r="B149" s="85"/>
      <c r="C149" s="45"/>
      <c r="D149" s="45"/>
      <c r="E149" s="45"/>
      <c r="F149" s="45"/>
      <c r="G149" s="45"/>
      <c r="H149" s="45"/>
      <c r="I149" s="45"/>
      <c r="J149" s="45"/>
      <c r="K149" s="45"/>
      <c r="L149" s="45"/>
      <c r="M149" s="45"/>
      <c r="N149" s="45"/>
      <c r="O149" s="45"/>
    </row>
    <row r="150" ht="12.75">
      <c r="A150" s="109"/>
    </row>
    <row r="151" spans="13:14" ht="12.75">
      <c r="M151" s="52" t="s">
        <v>308</v>
      </c>
      <c r="N151" s="46">
        <f>+SUM(C146:N146)</f>
        <v>893941.96</v>
      </c>
    </row>
    <row r="152" spans="13:14" ht="13.5" thickBot="1">
      <c r="M152" s="52" t="s">
        <v>307</v>
      </c>
      <c r="N152" s="100">
        <f>+N151-O146</f>
        <v>0</v>
      </c>
    </row>
    <row r="153" ht="13.5" thickTop="1"/>
    <row r="157" spans="2:15" ht="14.25">
      <c r="B157" s="101"/>
      <c r="C157" s="11"/>
      <c r="D157" s="11"/>
      <c r="E157" s="11"/>
      <c r="F157" s="11"/>
      <c r="G157" s="11"/>
      <c r="H157" s="11"/>
      <c r="I157" s="11"/>
      <c r="J157" s="11"/>
      <c r="K157" s="11"/>
      <c r="L157" s="11"/>
      <c r="M157" s="11"/>
      <c r="N157" s="11"/>
      <c r="O157" s="11"/>
    </row>
    <row r="158" spans="2:15" ht="14.25">
      <c r="B158" s="101"/>
      <c r="C158" s="11"/>
      <c r="D158" s="11"/>
      <c r="E158" s="11"/>
      <c r="F158" s="11"/>
      <c r="G158" s="11"/>
      <c r="H158" s="11"/>
      <c r="I158" s="11"/>
      <c r="J158" s="11"/>
      <c r="K158" s="11"/>
      <c r="L158" s="11"/>
      <c r="M158" s="11"/>
      <c r="N158" s="11"/>
      <c r="O158" s="11"/>
    </row>
    <row r="159" spans="2:15" ht="14.25">
      <c r="B159" s="101"/>
      <c r="C159" s="11"/>
      <c r="D159" s="11"/>
      <c r="E159" s="11"/>
      <c r="F159" s="11"/>
      <c r="G159" s="11"/>
      <c r="H159" s="11"/>
      <c r="I159" s="11"/>
      <c r="J159" s="11"/>
      <c r="K159" s="11"/>
      <c r="L159" s="11"/>
      <c r="M159" s="11"/>
      <c r="N159" s="11"/>
      <c r="O159" s="11"/>
    </row>
    <row r="162" spans="1:15" ht="14.25">
      <c r="A162" s="99"/>
      <c r="B162" s="102"/>
      <c r="C162" s="14"/>
      <c r="D162" s="14"/>
      <c r="E162" s="14"/>
      <c r="F162" s="14"/>
      <c r="G162" s="14"/>
      <c r="H162" s="14"/>
      <c r="I162" s="14"/>
      <c r="J162" s="14"/>
      <c r="K162" s="14"/>
      <c r="L162" s="14"/>
      <c r="M162" s="14"/>
      <c r="N162" s="14"/>
      <c r="O162" s="14"/>
    </row>
    <row r="163" spans="1:15" ht="14.25">
      <c r="A163" s="99"/>
      <c r="B163" s="102"/>
      <c r="C163" s="14"/>
      <c r="D163" s="14"/>
      <c r="E163" s="14"/>
      <c r="F163" s="14"/>
      <c r="G163" s="14"/>
      <c r="H163" s="14"/>
      <c r="I163" s="14"/>
      <c r="J163" s="14"/>
      <c r="K163" s="14"/>
      <c r="L163" s="14"/>
      <c r="M163" s="14"/>
      <c r="N163" s="14"/>
      <c r="O163" s="14"/>
    </row>
    <row r="164" spans="1:15" ht="14.25">
      <c r="A164" s="99"/>
      <c r="B164" s="102"/>
      <c r="C164" s="14"/>
      <c r="D164" s="14"/>
      <c r="E164" s="14"/>
      <c r="F164" s="14"/>
      <c r="G164" s="14"/>
      <c r="H164" s="14"/>
      <c r="I164" s="14"/>
      <c r="J164" s="14"/>
      <c r="K164" s="14"/>
      <c r="L164" s="14"/>
      <c r="M164" s="14"/>
      <c r="N164" s="14"/>
      <c r="O164" s="14"/>
    </row>
    <row r="165" spans="1:15" ht="14.25">
      <c r="A165" s="99"/>
      <c r="B165" s="102"/>
      <c r="C165" s="14"/>
      <c r="D165" s="14"/>
      <c r="E165" s="14"/>
      <c r="F165" s="14"/>
      <c r="G165" s="14"/>
      <c r="H165" s="14"/>
      <c r="I165" s="14"/>
      <c r="J165" s="14"/>
      <c r="K165" s="14"/>
      <c r="L165" s="14"/>
      <c r="M165" s="14"/>
      <c r="N165" s="14"/>
      <c r="O165" s="14"/>
    </row>
    <row r="166" spans="1:15" ht="14.25">
      <c r="A166" s="99"/>
      <c r="B166" s="99"/>
      <c r="C166" s="12"/>
      <c r="D166" s="12"/>
      <c r="E166" s="12"/>
      <c r="F166" s="12"/>
      <c r="G166" s="12"/>
      <c r="H166" s="12"/>
      <c r="I166" s="12"/>
      <c r="J166" s="12"/>
      <c r="K166" s="12"/>
      <c r="L166" s="12"/>
      <c r="M166" s="12"/>
      <c r="N166" s="12"/>
      <c r="O166" s="12"/>
    </row>
    <row r="167" spans="1:15" ht="14.25">
      <c r="A167" s="99"/>
      <c r="B167" s="99"/>
      <c r="C167" s="12"/>
      <c r="D167" s="12"/>
      <c r="E167" s="12"/>
      <c r="F167" s="12"/>
      <c r="G167" s="12"/>
      <c r="H167" s="12"/>
      <c r="I167" s="12"/>
      <c r="J167" s="12"/>
      <c r="K167" s="12"/>
      <c r="L167" s="12"/>
      <c r="M167" s="12"/>
      <c r="N167" s="12"/>
      <c r="O167" s="12"/>
    </row>
    <row r="168" spans="1:15" ht="14.25">
      <c r="A168" s="99"/>
      <c r="B168" s="99"/>
      <c r="C168" s="12"/>
      <c r="D168" s="12"/>
      <c r="E168" s="12"/>
      <c r="F168" s="12"/>
      <c r="G168" s="12"/>
      <c r="H168" s="12"/>
      <c r="I168" s="12"/>
      <c r="J168" s="12"/>
      <c r="K168" s="12"/>
      <c r="L168" s="12"/>
      <c r="M168" s="12"/>
      <c r="N168" s="12"/>
      <c r="O168" s="12"/>
    </row>
    <row r="169" spans="1:15" ht="14.25">
      <c r="A169" s="99"/>
      <c r="B169" s="102"/>
      <c r="C169" s="14"/>
      <c r="D169" s="14"/>
      <c r="E169" s="14"/>
      <c r="F169" s="14"/>
      <c r="G169" s="14"/>
      <c r="H169" s="14"/>
      <c r="I169" s="14"/>
      <c r="J169" s="14"/>
      <c r="K169" s="14"/>
      <c r="L169" s="14"/>
      <c r="M169" s="14"/>
      <c r="N169" s="14"/>
      <c r="O169" s="14"/>
    </row>
    <row r="170" spans="1:15" ht="14.25">
      <c r="A170" s="99"/>
      <c r="B170" s="102"/>
      <c r="C170" s="14"/>
      <c r="D170" s="14"/>
      <c r="E170" s="14"/>
      <c r="F170" s="14"/>
      <c r="G170" s="14"/>
      <c r="H170" s="14"/>
      <c r="I170" s="14"/>
      <c r="J170" s="14"/>
      <c r="K170" s="14"/>
      <c r="L170" s="14"/>
      <c r="M170" s="14"/>
      <c r="N170" s="14"/>
      <c r="O170" s="14"/>
    </row>
  </sheetData>
  <sheetProtection/>
  <mergeCells count="5">
    <mergeCell ref="A5:O5"/>
    <mergeCell ref="A1:O1"/>
    <mergeCell ref="A2:O2"/>
    <mergeCell ref="A3:O3"/>
    <mergeCell ref="A4:O4"/>
  </mergeCells>
  <printOptions gridLines="1" horizontalCentered="1"/>
  <pageMargins left="0" right="0" top="0.3937007874015748" bottom="0.5905511811023623" header="0" footer="0"/>
  <pageSetup fitToHeight="2" fitToWidth="2" horizontalDpi="120" verticalDpi="120" orientation="landscape" scale="61" r:id="rId3"/>
  <headerFooter alignWithMargins="0">
    <oddFooter>&amp;L&amp;A&amp;CPágina &amp;P de &amp;N&amp;R&amp;F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Think Pad</dc:creator>
  <cp:keywords/>
  <dc:description/>
  <cp:lastModifiedBy>FINANCIERO</cp:lastModifiedBy>
  <cp:lastPrinted>2023-07-20T23:54:38Z</cp:lastPrinted>
  <dcterms:created xsi:type="dcterms:W3CDTF">2006-08-31T16:51:41Z</dcterms:created>
  <dcterms:modified xsi:type="dcterms:W3CDTF">2023-07-20T23:55:17Z</dcterms:modified>
  <cp:category/>
  <cp:version/>
  <cp:contentType/>
  <cp:contentStatus/>
</cp:coreProperties>
</file>